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T\3X\"/>
    </mc:Choice>
  </mc:AlternateContent>
  <bookViews>
    <workbookView xWindow="0" yWindow="0" windowWidth="23265" windowHeight="8790"/>
  </bookViews>
  <sheets>
    <sheet name="Exportdaten" sheetId="1" r:id="rId1"/>
    <sheet name="Auswertung" sheetId="2" r:id="rId2"/>
  </sheets>
  <definedNames>
    <definedName name="_xlnm._FilterDatabase" localSheetId="0" hidden="1">Exportdaten!$A$3:$AF$64</definedName>
    <definedName name="AnzSuS">COUNTA(Exportdaten!$A:$A)-3</definedName>
    <definedName name="Exportdaten">Exportdaten!$B$4:OFFSET(Exportdaten!$B$4,0,0,(COUNTA(Exportdaten!$A:$A)-3),32)</definedName>
    <definedName name="Start1">Exportdaten!$A$4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  <c r="C27" i="2" l="1"/>
  <c r="B27" i="2" s="1"/>
  <c r="E27" i="2"/>
  <c r="D27" i="2" s="1"/>
  <c r="K28" i="2"/>
  <c r="J28" i="2" s="1"/>
  <c r="K24" i="2"/>
  <c r="J24" i="2" s="1"/>
  <c r="C21" i="2"/>
  <c r="I27" i="2"/>
  <c r="H27" i="2" s="1"/>
  <c r="E26" i="2"/>
  <c r="C20" i="2"/>
  <c r="M29" i="2"/>
  <c r="L29" i="2" s="1"/>
  <c r="I28" i="2"/>
  <c r="H28" i="2" s="1"/>
  <c r="I23" i="2"/>
  <c r="H23" i="2" s="1"/>
  <c r="M20" i="2"/>
  <c r="L20" i="2" s="1"/>
  <c r="E28" i="2"/>
  <c r="D28" i="2" s="1"/>
  <c r="M21" i="2"/>
  <c r="C26" i="2"/>
  <c r="I21" i="2"/>
  <c r="C29" i="2"/>
  <c r="B29" i="2" s="1"/>
  <c r="M24" i="2"/>
  <c r="L24" i="2" s="1"/>
  <c r="K29" i="2"/>
  <c r="J29" i="2" s="1"/>
  <c r="G28" i="2"/>
  <c r="F28" i="2" s="1"/>
  <c r="G22" i="2"/>
  <c r="K20" i="2"/>
  <c r="J20" i="2" s="1"/>
  <c r="I29" i="2"/>
  <c r="H29" i="2" s="1"/>
  <c r="I20" i="2"/>
  <c r="H20" i="2" s="1"/>
  <c r="M28" i="2"/>
  <c r="L28" i="2" s="1"/>
  <c r="G27" i="2"/>
  <c r="F27" i="2" s="1"/>
  <c r="G29" i="2"/>
  <c r="F29" i="2" s="1"/>
  <c r="C28" i="2"/>
  <c r="B28" i="2" s="1"/>
  <c r="K21" i="2"/>
  <c r="G20" i="2"/>
  <c r="E29" i="2"/>
  <c r="D29" i="2" s="1"/>
  <c r="E20" i="2"/>
  <c r="G21" i="2"/>
  <c r="F19" i="2" s="1"/>
  <c r="E21" i="2"/>
  <c r="I13" i="2"/>
  <c r="H13" i="2" s="1"/>
  <c r="E13" i="2"/>
  <c r="D13" i="2" s="1"/>
  <c r="I11" i="2"/>
  <c r="H11" i="2" s="1"/>
  <c r="G13" i="2"/>
  <c r="F13" i="2" s="1"/>
  <c r="I12" i="2"/>
  <c r="H12" i="2" s="1"/>
  <c r="G12" i="2"/>
  <c r="F12" i="2" s="1"/>
  <c r="E12" i="2"/>
  <c r="D12" i="2" s="1"/>
  <c r="C13" i="2"/>
  <c r="B13" i="2" s="1"/>
  <c r="C12" i="2"/>
  <c r="B12" i="2" s="1"/>
  <c r="M12" i="2"/>
  <c r="L12" i="2" s="1"/>
  <c r="K8" i="2"/>
  <c r="M9" i="2"/>
  <c r="L9" i="2" s="1"/>
  <c r="M13" i="2"/>
  <c r="L13" i="2" s="1"/>
  <c r="K12" i="2"/>
  <c r="J12" i="2" s="1"/>
  <c r="K13" i="2"/>
  <c r="J13" i="2" s="1"/>
  <c r="M8" i="2"/>
  <c r="L8" i="2" s="1"/>
  <c r="C11" i="2"/>
  <c r="B11" i="2" s="1"/>
  <c r="E10" i="2"/>
  <c r="D10" i="2" s="1"/>
  <c r="K9" i="2"/>
  <c r="J9" i="2" s="1"/>
  <c r="C10" i="2"/>
  <c r="B10" i="2" s="1"/>
  <c r="G9" i="2"/>
  <c r="I9" i="2"/>
  <c r="H9" i="2" s="1"/>
  <c r="E9" i="2"/>
  <c r="G11" i="2"/>
  <c r="F11" i="2" s="1"/>
  <c r="E11" i="2"/>
  <c r="D11" i="2" s="1"/>
  <c r="C9" i="2"/>
  <c r="B9" i="2" s="1"/>
  <c r="I7" i="2"/>
  <c r="H7" i="2" s="1"/>
  <c r="G6" i="2"/>
  <c r="J8" i="2"/>
  <c r="M5" i="2"/>
  <c r="L5" i="2" s="1"/>
  <c r="K5" i="2"/>
  <c r="G5" i="2"/>
  <c r="E5" i="2"/>
  <c r="C5" i="2"/>
  <c r="I5" i="2"/>
  <c r="B26" i="2" l="1"/>
  <c r="B25" i="2"/>
  <c r="D25" i="2"/>
  <c r="D26" i="2"/>
  <c r="H21" i="2"/>
  <c r="H19" i="2"/>
  <c r="D20" i="2"/>
  <c r="F20" i="2"/>
  <c r="B20" i="2"/>
  <c r="J21" i="2"/>
  <c r="J19" i="2"/>
  <c r="F22" i="2"/>
  <c r="B21" i="2"/>
  <c r="D21" i="2"/>
  <c r="B19" i="2"/>
  <c r="L21" i="2"/>
  <c r="L19" i="2"/>
  <c r="D19" i="2"/>
  <c r="F21" i="2"/>
  <c r="F9" i="2"/>
  <c r="D9" i="2"/>
  <c r="J5" i="2"/>
  <c r="F6" i="2"/>
  <c r="B5" i="2"/>
  <c r="F5" i="2"/>
  <c r="D5" i="2"/>
  <c r="H5" i="2"/>
  <c r="A1" i="2" l="1"/>
</calcChain>
</file>

<file path=xl/comments1.xml><?xml version="1.0" encoding="utf-8"?>
<comments xmlns="http://schemas.openxmlformats.org/spreadsheetml/2006/main">
  <authors>
    <author>Dieme, Christian (BITBW)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Dieme, Christian (BITBW):</t>
        </r>
        <r>
          <rPr>
            <sz val="9"/>
            <color indexed="81"/>
            <rFont val="Segoe UI"/>
            <family val="2"/>
          </rPr>
          <t xml:space="preserve">
Daten aus dem Exportformat in 
Zelle A4 (grün markiert) einfügen.
Auswertung auf zweiter Seite.</t>
        </r>
      </text>
    </comment>
  </commentList>
</comments>
</file>

<file path=xl/sharedStrings.xml><?xml version="1.0" encoding="utf-8"?>
<sst xmlns="http://schemas.openxmlformats.org/spreadsheetml/2006/main" count="123" uniqueCount="68">
  <si>
    <t xml:space="preserve"> I. Anmeldenoten</t>
  </si>
  <si>
    <t>D</t>
  </si>
  <si>
    <t>M</t>
  </si>
  <si>
    <t>E</t>
  </si>
  <si>
    <t>Ø</t>
  </si>
  <si>
    <t>Anz.</t>
  </si>
  <si>
    <t>Ergebnisse in der Jahrgangsstufe</t>
  </si>
  <si>
    <t>I. Jahresleistung</t>
  </si>
  <si>
    <t>WPF</t>
  </si>
  <si>
    <t>II. Komm.-Prüfung</t>
  </si>
  <si>
    <t>IV. schr. Prüfung</t>
  </si>
  <si>
    <t>WPF (AES, T)</t>
  </si>
  <si>
    <t>WPF (F)</t>
  </si>
  <si>
    <t>II.1 Kommunikationsprüfung - E</t>
  </si>
  <si>
    <t>II.2  Kommunikationsprüfung - WPF (F)</t>
  </si>
  <si>
    <t>III. praktische Prüfung - WPF (AES, T)</t>
  </si>
  <si>
    <t>IV. schriftliche Prüfung</t>
  </si>
  <si>
    <t>V. mündliche Prüfung</t>
  </si>
  <si>
    <t>VI. Ergebnis aus IV. und V.</t>
  </si>
  <si>
    <t>VII. Prüfungsleistung Gesamt aus II., III., VI.</t>
  </si>
  <si>
    <t>VIII. Endnote aus I. und VII.</t>
  </si>
  <si>
    <r>
      <rPr>
        <b/>
        <sz val="20"/>
        <color theme="0" tint="-0.249977111117893"/>
        <rFont val="Webdings"/>
        <family val="1"/>
        <charset val="2"/>
      </rPr>
      <t>66666</t>
    </r>
  </si>
  <si>
    <r>
      <rPr>
        <sz val="11"/>
        <color theme="1"/>
        <rFont val="Calibri"/>
        <family val="2"/>
        <scheme val="minor"/>
      </rPr>
      <t>III. prakt. Prüfung</t>
    </r>
  </si>
  <si>
    <r>
      <rPr>
        <sz val="11"/>
        <color theme="1"/>
        <rFont val="Calibri"/>
        <family val="2"/>
        <scheme val="minor"/>
      </rPr>
      <t>V. mdl. Prüfg.</t>
    </r>
  </si>
  <si>
    <r>
      <rPr>
        <sz val="11"/>
        <color theme="1"/>
        <rFont val="Calibri"/>
        <family val="2"/>
        <scheme val="minor"/>
      </rPr>
      <t>VI. Prüfungsleistung 
ohne Komm.- / prakt. P. (IV, V)</t>
    </r>
  </si>
  <si>
    <r>
      <rPr>
        <sz val="11"/>
        <color theme="1"/>
        <rFont val="Calibri"/>
        <family val="2"/>
        <scheme val="minor"/>
      </rPr>
      <t>VII. Prüfungsleistg. mit 
Komm./prakt. Prüfg.  (II, III und VI)</t>
    </r>
  </si>
  <si>
    <r>
      <t xml:space="preserve">VIII. Endnote (I und </t>
    </r>
    <r>
      <rPr>
        <sz val="11"/>
        <color theme="1"/>
        <rFont val="Calibri"/>
        <family val="2"/>
        <scheme val="minor"/>
      </rPr>
      <t>VII)</t>
    </r>
  </si>
  <si>
    <t>WPF - F</t>
  </si>
  <si>
    <t>WPF - AES</t>
  </si>
  <si>
    <t>WPF - T</t>
  </si>
  <si>
    <t>Anm-D</t>
  </si>
  <si>
    <t>Anm-M</t>
  </si>
  <si>
    <t>Anm-E</t>
  </si>
  <si>
    <t>Anm-Fach</t>
  </si>
  <si>
    <t>Anm-Note</t>
  </si>
  <si>
    <t>Kom-E</t>
  </si>
  <si>
    <t>Kom-F</t>
  </si>
  <si>
    <t>Pra-Fach</t>
  </si>
  <si>
    <t>Pra-Note</t>
  </si>
  <si>
    <t>Schr-D</t>
  </si>
  <si>
    <t>Schr-M</t>
  </si>
  <si>
    <t>Schr-E</t>
  </si>
  <si>
    <t>Schr-Fach</t>
  </si>
  <si>
    <t>Schr-Note</t>
  </si>
  <si>
    <t>Mdl-D</t>
  </si>
  <si>
    <t>Mdl-Note</t>
  </si>
  <si>
    <t>oh-D</t>
  </si>
  <si>
    <t>oh-M</t>
  </si>
  <si>
    <t>oh-E</t>
  </si>
  <si>
    <t>oh-Fach</t>
  </si>
  <si>
    <t>oh-Note</t>
  </si>
  <si>
    <t>mit-D</t>
  </si>
  <si>
    <t>mit-M</t>
  </si>
  <si>
    <t>mit-E</t>
  </si>
  <si>
    <t>mit-Fach</t>
  </si>
  <si>
    <t>mit-Note</t>
  </si>
  <si>
    <t>end-D</t>
  </si>
  <si>
    <t>end-M</t>
  </si>
  <si>
    <t>end-E</t>
  </si>
  <si>
    <t>end-Fach</t>
  </si>
  <si>
    <t>endNote</t>
  </si>
  <si>
    <t>I. TN schriftliche Prüfung</t>
  </si>
  <si>
    <t>II. Jahresleistung</t>
  </si>
  <si>
    <t>III. schriftliche Prüfung</t>
  </si>
  <si>
    <t>VI.1 Kommunikationsprüfung - E</t>
  </si>
  <si>
    <t>VI.2  Kommunikationsprüfung - WPF (F)</t>
  </si>
  <si>
    <t>VI.3 praktische Prüfung - WPF (AES, T)</t>
  </si>
  <si>
    <t>V. TN mündliche 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</si>
</sst>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0"/>
      <color theme="0" tint="-0.249977111117893"/>
      <name val="Calibri"/>
      <family val="2"/>
      <scheme val="minor"/>
    </font>
    <font>
      <b/>
      <sz val="20"/>
      <color theme="0" tint="-0.249977111117893"/>
      <name val="Webdings"/>
      <family val="1"/>
      <charset val="2"/>
    </font>
    <font>
      <sz val="6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rgb="FF000000"/>
      </patternFill>
    </fill>
  </fills>
  <borders count="81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ck">
        <color theme="3"/>
      </right>
      <top/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3"/>
      </right>
      <top style="thin">
        <color theme="3"/>
      </top>
      <bottom/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ck">
        <color theme="3"/>
      </right>
      <top/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ck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3"/>
      </right>
      <top style="thin">
        <color theme="3"/>
      </top>
      <bottom/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ck">
        <color theme="3"/>
      </top>
      <bottom style="thin">
        <color theme="3"/>
      </bottom>
      <diagonal/>
    </border>
    <border>
      <left/>
      <right style="thin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/>
    <xf numFmtId="0" fontId="0" fillId="0" borderId="16" xfId="0" applyBorder="1"/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" fillId="0" borderId="0" xfId="0" applyFont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41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2" borderId="52" xfId="0" applyFill="1" applyBorder="1"/>
    <xf numFmtId="0" fontId="0" fillId="2" borderId="26" xfId="0" applyFill="1" applyBorder="1"/>
    <xf numFmtId="0" fontId="0" fillId="0" borderId="26" xfId="0" applyFill="1" applyBorder="1"/>
    <xf numFmtId="0" fontId="0" fillId="0" borderId="56" xfId="0" applyBorder="1"/>
    <xf numFmtId="0" fontId="0" fillId="0" borderId="55" xfId="0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0" xfId="0" applyFill="1"/>
    <xf numFmtId="0" fontId="1" fillId="0" borderId="5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61" xfId="0" applyFill="1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1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0" xfId="0" applyBorder="1"/>
    <xf numFmtId="0" fontId="6" fillId="2" borderId="35" xfId="0" quotePrefix="1" applyFont="1" applyFill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0" xfId="0" applyFont="1" applyFill="1"/>
    <xf numFmtId="0" fontId="0" fillId="0" borderId="69" xfId="0" applyBorder="1"/>
    <xf numFmtId="0" fontId="0" fillId="0" borderId="70" xfId="0" applyBorder="1"/>
    <xf numFmtId="0" fontId="0" fillId="0" borderId="59" xfId="0" applyBorder="1"/>
    <xf numFmtId="0" fontId="0" fillId="0" borderId="72" xfId="0" applyBorder="1"/>
    <xf numFmtId="164" fontId="0" fillId="0" borderId="21" xfId="0" applyNumberFormat="1" applyBorder="1"/>
    <xf numFmtId="164" fontId="0" fillId="2" borderId="53" xfId="0" applyNumberFormat="1" applyFill="1" applyBorder="1"/>
    <xf numFmtId="164" fontId="0" fillId="0" borderId="23" xfId="0" applyNumberFormat="1" applyBorder="1"/>
    <xf numFmtId="164" fontId="0" fillId="0" borderId="23" xfId="0" applyNumberFormat="1" applyFill="1" applyBorder="1"/>
    <xf numFmtId="164" fontId="0" fillId="0" borderId="57" xfId="0" applyNumberFormat="1" applyBorder="1"/>
    <xf numFmtId="164" fontId="0" fillId="0" borderId="22" xfId="0" applyNumberFormat="1" applyBorder="1"/>
    <xf numFmtId="164" fontId="0" fillId="0" borderId="54" xfId="0" applyNumberFormat="1" applyBorder="1"/>
    <xf numFmtId="164" fontId="0" fillId="2" borderId="54" xfId="0" applyNumberFormat="1" applyFill="1" applyBorder="1"/>
    <xf numFmtId="164" fontId="0" fillId="0" borderId="24" xfId="0" applyNumberFormat="1" applyBorder="1"/>
    <xf numFmtId="164" fontId="0" fillId="2" borderId="24" xfId="0" applyNumberFormat="1" applyFill="1" applyBorder="1"/>
    <xf numFmtId="164" fontId="0" fillId="0" borderId="58" xfId="0" applyNumberFormat="1" applyBorder="1"/>
    <xf numFmtId="164" fontId="0" fillId="0" borderId="71" xfId="0" applyNumberFormat="1" applyBorder="1"/>
    <xf numFmtId="164" fontId="0" fillId="0" borderId="73" xfId="0" applyNumberFormat="1" applyBorder="1"/>
    <xf numFmtId="164" fontId="0" fillId="0" borderId="53" xfId="0" applyNumberFormat="1" applyBorder="1"/>
    <xf numFmtId="0" fontId="2" fillId="3" borderId="21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52" xfId="0" applyFill="1" applyBorder="1"/>
    <xf numFmtId="0" fontId="0" fillId="3" borderId="54" xfId="0" applyFill="1" applyBorder="1"/>
    <xf numFmtId="0" fontId="0" fillId="0" borderId="74" xfId="0" applyBorder="1"/>
    <xf numFmtId="164" fontId="0" fillId="0" borderId="77" xfId="0" applyNumberFormat="1" applyBorder="1"/>
    <xf numFmtId="0" fontId="0" fillId="0" borderId="76" xfId="0" applyBorder="1"/>
    <xf numFmtId="164" fontId="0" fillId="0" borderId="78" xfId="0" applyNumberFormat="1" applyBorder="1"/>
    <xf numFmtId="0" fontId="0" fillId="3" borderId="17" xfId="0" applyFill="1" applyBorder="1"/>
    <xf numFmtId="0" fontId="2" fillId="0" borderId="75" xfId="0" applyFont="1" applyFill="1" applyBorder="1"/>
    <xf numFmtId="0" fontId="2" fillId="0" borderId="79" xfId="0" applyFont="1" applyFill="1" applyBorder="1"/>
    <xf numFmtId="0" fontId="2" fillId="4" borderId="79" xfId="0" applyFont="1" applyFill="1" applyBorder="1"/>
    <xf numFmtId="0" fontId="2" fillId="0" borderId="80" xfId="0" applyFont="1" applyFill="1" applyBorder="1"/>
    <xf numFmtId="0" fontId="0" fillId="3" borderId="53" xfId="0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28" xfId="0" applyFont="1" applyFill="1" applyBorder="1"/>
    <xf numFmtId="0" fontId="8" fillId="2" borderId="2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46" xfId="0" applyFont="1" applyFill="1" applyBorder="1"/>
    <xf numFmtId="0" fontId="8" fillId="2" borderId="47" xfId="0" applyFont="1" applyFill="1" applyBorder="1"/>
    <xf numFmtId="0" fontId="8" fillId="2" borderId="40" xfId="0" applyFont="1" applyFill="1" applyBorder="1"/>
    <xf numFmtId="0" fontId="5" fillId="0" borderId="2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rgb="FFFFFF00"/>
        </patternFill>
      </fill>
    </dxf>
    <dxf>
      <font>
        <color auto="1"/>
      </font>
      <fill>
        <gradientFill degree="27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  <color rgb="FF46F828"/>
      <color rgb="FFF77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tabSelected="1" workbookViewId="0">
      <selection activeCell="A4" sqref="A4"/>
    </sheetView>
  </sheetViews>
  <sheetFormatPr baseColWidth="10" defaultRowHeight="15" x14ac:dyDescent="0.25"/>
  <cols>
    <col min="1" max="1" width="23.140625" customWidth="1"/>
    <col min="2" max="32" width="6.7109375" customWidth="1"/>
  </cols>
  <sheetData>
    <row r="1" spans="1:37" ht="36" customHeight="1" thickTop="1" x14ac:dyDescent="0.25">
      <c r="A1" s="37" t="str">
        <f>IF(ISBLANK($A$4),"Daten aus Exportformat in Zelle A4 einfügen","Auswertung auf nächstem Tabellenblatt")</f>
        <v>Daten aus Exportformat in Zelle A4 einfügen</v>
      </c>
      <c r="B1" s="103" t="s">
        <v>0</v>
      </c>
      <c r="C1" s="104"/>
      <c r="D1" s="104"/>
      <c r="E1" s="104"/>
      <c r="F1" s="105"/>
      <c r="G1" s="117" t="s">
        <v>9</v>
      </c>
      <c r="H1" s="118"/>
      <c r="I1" s="109" t="s">
        <v>22</v>
      </c>
      <c r="J1" s="110"/>
      <c r="K1" s="106" t="s">
        <v>10</v>
      </c>
      <c r="L1" s="107"/>
      <c r="M1" s="107"/>
      <c r="N1" s="107"/>
      <c r="O1" s="107"/>
      <c r="P1" s="50" t="s">
        <v>23</v>
      </c>
      <c r="Q1" s="51"/>
      <c r="R1" s="113" t="s">
        <v>24</v>
      </c>
      <c r="S1" s="113"/>
      <c r="T1" s="113"/>
      <c r="U1" s="113"/>
      <c r="V1" s="114"/>
      <c r="W1" s="109" t="s">
        <v>25</v>
      </c>
      <c r="X1" s="115"/>
      <c r="Y1" s="115"/>
      <c r="Z1" s="115"/>
      <c r="AA1" s="116"/>
      <c r="AB1" s="100" t="s">
        <v>26</v>
      </c>
      <c r="AC1" s="101"/>
      <c r="AD1" s="101"/>
      <c r="AE1" s="101"/>
      <c r="AF1" s="102"/>
      <c r="AG1" s="52"/>
      <c r="AH1" s="36"/>
      <c r="AI1" s="36"/>
      <c r="AJ1" s="36"/>
      <c r="AK1" s="36"/>
    </row>
    <row r="2" spans="1:37" ht="24.95" customHeight="1" x14ac:dyDescent="0.25">
      <c r="A2" s="13" t="str">
        <f>IF(ISBLANK($A$4),"","Name und Vorname")</f>
        <v/>
      </c>
      <c r="B2" s="29" t="s">
        <v>1</v>
      </c>
      <c r="C2" s="30" t="s">
        <v>2</v>
      </c>
      <c r="D2" s="31" t="s">
        <v>3</v>
      </c>
      <c r="E2" s="98" t="s">
        <v>8</v>
      </c>
      <c r="F2" s="99"/>
      <c r="G2" s="29" t="s">
        <v>3</v>
      </c>
      <c r="H2" s="32" t="s">
        <v>12</v>
      </c>
      <c r="I2" s="111" t="s">
        <v>11</v>
      </c>
      <c r="J2" s="112"/>
      <c r="K2" s="29" t="s">
        <v>1</v>
      </c>
      <c r="L2" s="30" t="s">
        <v>2</v>
      </c>
      <c r="M2" s="31" t="s">
        <v>3</v>
      </c>
      <c r="N2" s="98" t="s">
        <v>8</v>
      </c>
      <c r="O2" s="108"/>
      <c r="P2" s="33" t="s">
        <v>1</v>
      </c>
      <c r="Q2" s="34" t="s">
        <v>2</v>
      </c>
      <c r="R2" s="35" t="s">
        <v>1</v>
      </c>
      <c r="S2" s="30" t="s">
        <v>2</v>
      </c>
      <c r="T2" s="31" t="s">
        <v>3</v>
      </c>
      <c r="U2" s="98" t="s">
        <v>8</v>
      </c>
      <c r="V2" s="99"/>
      <c r="W2" s="29" t="s">
        <v>1</v>
      </c>
      <c r="X2" s="30" t="s">
        <v>2</v>
      </c>
      <c r="Y2" s="31" t="s">
        <v>3</v>
      </c>
      <c r="Z2" s="98" t="s">
        <v>8</v>
      </c>
      <c r="AA2" s="99"/>
      <c r="AB2" s="29" t="s">
        <v>1</v>
      </c>
      <c r="AC2" s="30" t="s">
        <v>2</v>
      </c>
      <c r="AD2" s="31" t="s">
        <v>3</v>
      </c>
      <c r="AE2" s="98" t="s">
        <v>8</v>
      </c>
      <c r="AF2" s="99"/>
      <c r="AG2" s="36"/>
      <c r="AH2" s="36"/>
      <c r="AI2" s="36"/>
      <c r="AJ2" s="36"/>
      <c r="AK2" s="36"/>
    </row>
    <row r="3" spans="1:37" ht="15.75" customHeight="1" thickBot="1" x14ac:dyDescent="0.3">
      <c r="A3" s="49" t="s">
        <v>21</v>
      </c>
      <c r="B3" s="88" t="s">
        <v>30</v>
      </c>
      <c r="C3" s="89" t="s">
        <v>31</v>
      </c>
      <c r="D3" s="90" t="s">
        <v>32</v>
      </c>
      <c r="E3" s="91" t="s">
        <v>33</v>
      </c>
      <c r="F3" s="92" t="s">
        <v>34</v>
      </c>
      <c r="G3" s="93" t="s">
        <v>35</v>
      </c>
      <c r="H3" s="92" t="s">
        <v>36</v>
      </c>
      <c r="I3" s="94" t="s">
        <v>37</v>
      </c>
      <c r="J3" s="94" t="s">
        <v>38</v>
      </c>
      <c r="K3" s="88" t="s">
        <v>39</v>
      </c>
      <c r="L3" s="89" t="s">
        <v>40</v>
      </c>
      <c r="M3" s="90" t="s">
        <v>41</v>
      </c>
      <c r="N3" s="91" t="s">
        <v>42</v>
      </c>
      <c r="O3" s="91" t="s">
        <v>43</v>
      </c>
      <c r="P3" s="95" t="s">
        <v>44</v>
      </c>
      <c r="Q3" s="96" t="s">
        <v>45</v>
      </c>
      <c r="R3" s="97" t="s">
        <v>46</v>
      </c>
      <c r="S3" s="89" t="s">
        <v>47</v>
      </c>
      <c r="T3" s="90" t="s">
        <v>48</v>
      </c>
      <c r="U3" s="91" t="s">
        <v>49</v>
      </c>
      <c r="V3" s="92" t="s">
        <v>50</v>
      </c>
      <c r="W3" s="88" t="s">
        <v>51</v>
      </c>
      <c r="X3" s="89" t="s">
        <v>52</v>
      </c>
      <c r="Y3" s="90" t="s">
        <v>53</v>
      </c>
      <c r="Z3" s="91" t="s">
        <v>54</v>
      </c>
      <c r="AA3" s="92" t="s">
        <v>55</v>
      </c>
      <c r="AB3" s="88" t="s">
        <v>56</v>
      </c>
      <c r="AC3" s="89" t="s">
        <v>57</v>
      </c>
      <c r="AD3" s="90" t="s">
        <v>58</v>
      </c>
      <c r="AE3" s="91" t="s">
        <v>59</v>
      </c>
      <c r="AF3" s="92" t="s">
        <v>60</v>
      </c>
      <c r="AG3" s="36"/>
      <c r="AH3" s="38"/>
      <c r="AI3" s="38"/>
      <c r="AJ3" s="38"/>
      <c r="AK3" s="36"/>
    </row>
    <row r="4" spans="1:37" ht="15.75" thickTop="1" x14ac:dyDescent="0.25">
      <c r="A4" s="39"/>
      <c r="B4" s="40"/>
      <c r="C4" s="41"/>
      <c r="D4" s="42"/>
      <c r="E4" s="42"/>
      <c r="F4" s="43"/>
      <c r="G4" s="40"/>
      <c r="H4" s="43"/>
      <c r="I4" s="44"/>
      <c r="J4" s="44"/>
      <c r="K4" s="40"/>
      <c r="L4" s="41"/>
      <c r="M4" s="42"/>
      <c r="N4" s="42"/>
      <c r="O4" s="42"/>
      <c r="P4" s="45"/>
      <c r="Q4" s="46"/>
      <c r="R4" s="47"/>
      <c r="S4" s="41"/>
      <c r="T4" s="42"/>
      <c r="U4" s="42"/>
      <c r="V4" s="43"/>
      <c r="W4" s="40"/>
      <c r="X4" s="41"/>
      <c r="Y4" s="42"/>
      <c r="Z4" s="42"/>
      <c r="AA4" s="43"/>
      <c r="AB4" s="40"/>
      <c r="AC4" s="41"/>
      <c r="AD4" s="42"/>
      <c r="AE4" s="42"/>
      <c r="AF4" s="43"/>
      <c r="AG4" s="36"/>
      <c r="AH4" s="38"/>
      <c r="AI4" s="38"/>
      <c r="AJ4" s="38"/>
      <c r="AK4" s="36"/>
    </row>
    <row r="5" spans="1:37" x14ac:dyDescent="0.25">
      <c r="A5" s="48"/>
      <c r="B5" s="1"/>
      <c r="C5" s="2"/>
      <c r="D5" s="14"/>
      <c r="E5" s="14"/>
      <c r="F5" s="3"/>
      <c r="G5" s="1"/>
      <c r="H5" s="3"/>
      <c r="I5" s="16"/>
      <c r="J5" s="16"/>
      <c r="K5" s="1"/>
      <c r="L5" s="2"/>
      <c r="M5" s="14"/>
      <c r="N5" s="14"/>
      <c r="O5" s="14"/>
      <c r="P5" s="19"/>
      <c r="Q5" s="20"/>
      <c r="R5" s="18"/>
      <c r="S5" s="2"/>
      <c r="T5" s="14"/>
      <c r="U5" s="14"/>
      <c r="V5" s="3"/>
      <c r="W5" s="1"/>
      <c r="X5" s="2"/>
      <c r="Y5" s="14"/>
      <c r="Z5" s="14"/>
      <c r="AA5" s="3"/>
      <c r="AB5" s="1"/>
      <c r="AC5" s="2"/>
      <c r="AD5" s="14"/>
      <c r="AE5" s="14"/>
      <c r="AF5" s="3"/>
      <c r="AG5" s="36"/>
      <c r="AH5" s="38"/>
      <c r="AI5" s="38"/>
      <c r="AJ5" s="38"/>
      <c r="AK5" s="36"/>
    </row>
    <row r="6" spans="1:37" x14ac:dyDescent="0.25">
      <c r="A6" s="16"/>
      <c r="B6" s="1"/>
      <c r="C6" s="2"/>
      <c r="D6" s="14"/>
      <c r="E6" s="14"/>
      <c r="F6" s="3"/>
      <c r="G6" s="1"/>
      <c r="H6" s="3"/>
      <c r="I6" s="16"/>
      <c r="J6" s="16"/>
      <c r="K6" s="1"/>
      <c r="L6" s="2"/>
      <c r="M6" s="14"/>
      <c r="N6" s="14"/>
      <c r="O6" s="14"/>
      <c r="P6" s="19"/>
      <c r="Q6" s="20"/>
      <c r="R6" s="18"/>
      <c r="S6" s="2"/>
      <c r="T6" s="14"/>
      <c r="U6" s="14"/>
      <c r="V6" s="3"/>
      <c r="W6" s="1"/>
      <c r="X6" s="2"/>
      <c r="Y6" s="14"/>
      <c r="Z6" s="14"/>
      <c r="AA6" s="3"/>
      <c r="AB6" s="1"/>
      <c r="AC6" s="2"/>
      <c r="AD6" s="14"/>
      <c r="AE6" s="14"/>
      <c r="AF6" s="3"/>
      <c r="AG6" s="36"/>
      <c r="AH6" s="38"/>
      <c r="AI6" s="38"/>
      <c r="AJ6" s="38"/>
      <c r="AK6" s="36"/>
    </row>
    <row r="7" spans="1:37" x14ac:dyDescent="0.25">
      <c r="A7" s="16"/>
      <c r="B7" s="1"/>
      <c r="C7" s="2"/>
      <c r="D7" s="14"/>
      <c r="E7" s="14"/>
      <c r="F7" s="3"/>
      <c r="G7" s="1"/>
      <c r="H7" s="3"/>
      <c r="I7" s="16"/>
      <c r="J7" s="16"/>
      <c r="K7" s="1"/>
      <c r="L7" s="2"/>
      <c r="M7" s="14"/>
      <c r="N7" s="14"/>
      <c r="O7" s="14"/>
      <c r="P7" s="19"/>
      <c r="Q7" s="20"/>
      <c r="R7" s="18"/>
      <c r="S7" s="2"/>
      <c r="T7" s="14"/>
      <c r="U7" s="14"/>
      <c r="V7" s="3"/>
      <c r="W7" s="1"/>
      <c r="X7" s="2"/>
      <c r="Y7" s="14"/>
      <c r="Z7" s="14"/>
      <c r="AA7" s="3"/>
      <c r="AB7" s="1"/>
      <c r="AC7" s="2"/>
      <c r="AD7" s="14"/>
      <c r="AE7" s="14"/>
      <c r="AF7" s="3"/>
      <c r="AG7" s="36"/>
      <c r="AH7" s="36"/>
      <c r="AI7" s="36"/>
      <c r="AJ7" s="36"/>
      <c r="AK7" s="36"/>
    </row>
    <row r="8" spans="1:37" x14ac:dyDescent="0.25">
      <c r="A8" s="16"/>
      <c r="B8" s="1"/>
      <c r="C8" s="2"/>
      <c r="D8" s="14"/>
      <c r="E8" s="14"/>
      <c r="F8" s="3"/>
      <c r="G8" s="1"/>
      <c r="H8" s="3"/>
      <c r="I8" s="16"/>
      <c r="J8" s="16"/>
      <c r="K8" s="1"/>
      <c r="L8" s="2"/>
      <c r="M8" s="14"/>
      <c r="N8" s="14"/>
      <c r="O8" s="14"/>
      <c r="P8" s="19"/>
      <c r="Q8" s="20"/>
      <c r="R8" s="18"/>
      <c r="S8" s="2"/>
      <c r="T8" s="14"/>
      <c r="U8" s="14"/>
      <c r="V8" s="3"/>
      <c r="W8" s="1"/>
      <c r="X8" s="2"/>
      <c r="Y8" s="14"/>
      <c r="Z8" s="14"/>
      <c r="AA8" s="3"/>
      <c r="AB8" s="1"/>
      <c r="AC8" s="2"/>
      <c r="AD8" s="14"/>
      <c r="AE8" s="14"/>
      <c r="AF8" s="3"/>
      <c r="AG8" s="36"/>
      <c r="AH8" s="36"/>
      <c r="AI8" s="36"/>
      <c r="AJ8" s="36"/>
      <c r="AK8" s="36"/>
    </row>
    <row r="9" spans="1:37" x14ac:dyDescent="0.25">
      <c r="A9" s="16"/>
      <c r="B9" s="1"/>
      <c r="C9" s="2"/>
      <c r="D9" s="14"/>
      <c r="E9" s="14"/>
      <c r="F9" s="3"/>
      <c r="G9" s="1"/>
      <c r="H9" s="3"/>
      <c r="I9" s="16"/>
      <c r="J9" s="16"/>
      <c r="K9" s="1"/>
      <c r="L9" s="2"/>
      <c r="M9" s="14"/>
      <c r="N9" s="14"/>
      <c r="O9" s="14"/>
      <c r="P9" s="19"/>
      <c r="Q9" s="20"/>
      <c r="R9" s="18"/>
      <c r="S9" s="2"/>
      <c r="T9" s="14"/>
      <c r="U9" s="14"/>
      <c r="V9" s="3"/>
      <c r="W9" s="1"/>
      <c r="X9" s="2"/>
      <c r="Y9" s="14"/>
      <c r="Z9" s="14"/>
      <c r="AA9" s="3"/>
      <c r="AB9" s="1"/>
      <c r="AC9" s="2"/>
      <c r="AD9" s="14"/>
      <c r="AE9" s="14"/>
      <c r="AF9" s="3"/>
    </row>
    <row r="10" spans="1:37" x14ac:dyDescent="0.25">
      <c r="A10" s="16"/>
      <c r="B10" s="1"/>
      <c r="C10" s="2"/>
      <c r="D10" s="14"/>
      <c r="E10" s="14"/>
      <c r="F10" s="3"/>
      <c r="G10" s="1"/>
      <c r="H10" s="3"/>
      <c r="I10" s="16"/>
      <c r="J10" s="16"/>
      <c r="K10" s="1"/>
      <c r="L10" s="2"/>
      <c r="M10" s="14"/>
      <c r="N10" s="14"/>
      <c r="O10" s="14"/>
      <c r="P10" s="19"/>
      <c r="Q10" s="20"/>
      <c r="R10" s="18"/>
      <c r="S10" s="2"/>
      <c r="T10" s="14"/>
      <c r="U10" s="14"/>
      <c r="V10" s="3"/>
      <c r="W10" s="1"/>
      <c r="X10" s="2"/>
      <c r="Y10" s="14"/>
      <c r="Z10" s="14"/>
      <c r="AA10" s="3"/>
      <c r="AB10" s="1"/>
      <c r="AC10" s="2"/>
      <c r="AD10" s="14"/>
      <c r="AE10" s="14"/>
      <c r="AF10" s="3"/>
    </row>
    <row r="11" spans="1:37" x14ac:dyDescent="0.25">
      <c r="A11" s="16"/>
      <c r="B11" s="1"/>
      <c r="C11" s="2"/>
      <c r="D11" s="14"/>
      <c r="E11" s="14"/>
      <c r="F11" s="3"/>
      <c r="G11" s="1"/>
      <c r="H11" s="3"/>
      <c r="I11" s="16"/>
      <c r="J11" s="16"/>
      <c r="K11" s="1"/>
      <c r="L11" s="2"/>
      <c r="M11" s="14"/>
      <c r="N11" s="14"/>
      <c r="O11" s="14"/>
      <c r="P11" s="19"/>
      <c r="Q11" s="20"/>
      <c r="R11" s="18"/>
      <c r="S11" s="2"/>
      <c r="T11" s="14"/>
      <c r="U11" s="14"/>
      <c r="V11" s="3"/>
      <c r="W11" s="1"/>
      <c r="X11" s="2"/>
      <c r="Y11" s="14"/>
      <c r="Z11" s="14"/>
      <c r="AA11" s="3"/>
      <c r="AB11" s="1"/>
      <c r="AC11" s="2"/>
      <c r="AD11" s="14"/>
      <c r="AE11" s="14"/>
      <c r="AF11" s="3"/>
    </row>
    <row r="12" spans="1:37" x14ac:dyDescent="0.25">
      <c r="A12" s="16"/>
      <c r="B12" s="1"/>
      <c r="C12" s="2"/>
      <c r="D12" s="14"/>
      <c r="E12" s="14"/>
      <c r="F12" s="3"/>
      <c r="G12" s="1"/>
      <c r="H12" s="3"/>
      <c r="I12" s="16"/>
      <c r="J12" s="16"/>
      <c r="K12" s="1"/>
      <c r="L12" s="2"/>
      <c r="M12" s="14"/>
      <c r="N12" s="14"/>
      <c r="O12" s="14"/>
      <c r="P12" s="19"/>
      <c r="Q12" s="20"/>
      <c r="R12" s="18"/>
      <c r="S12" s="2"/>
      <c r="T12" s="14"/>
      <c r="U12" s="14"/>
      <c r="V12" s="3"/>
      <c r="W12" s="1"/>
      <c r="X12" s="2"/>
      <c r="Y12" s="14"/>
      <c r="Z12" s="14"/>
      <c r="AA12" s="3"/>
      <c r="AB12" s="1"/>
      <c r="AC12" s="2"/>
      <c r="AD12" s="14"/>
      <c r="AE12" s="14"/>
      <c r="AF12" s="3"/>
    </row>
    <row r="13" spans="1:37" x14ac:dyDescent="0.25">
      <c r="A13" s="16"/>
      <c r="B13" s="1"/>
      <c r="C13" s="2"/>
      <c r="D13" s="14"/>
      <c r="E13" s="14"/>
      <c r="F13" s="3"/>
      <c r="G13" s="1"/>
      <c r="H13" s="3"/>
      <c r="I13" s="16"/>
      <c r="J13" s="16"/>
      <c r="K13" s="1"/>
      <c r="L13" s="2"/>
      <c r="M13" s="14"/>
      <c r="N13" s="14"/>
      <c r="O13" s="14"/>
      <c r="P13" s="19"/>
      <c r="Q13" s="20"/>
      <c r="R13" s="18"/>
      <c r="S13" s="2"/>
      <c r="T13" s="14"/>
      <c r="U13" s="14"/>
      <c r="V13" s="3"/>
      <c r="W13" s="1"/>
      <c r="X13" s="2"/>
      <c r="Y13" s="14"/>
      <c r="Z13" s="14"/>
      <c r="AA13" s="3"/>
      <c r="AB13" s="1"/>
      <c r="AC13" s="2"/>
      <c r="AD13" s="14"/>
      <c r="AE13" s="14"/>
      <c r="AF13" s="3"/>
    </row>
    <row r="14" spans="1:37" x14ac:dyDescent="0.25">
      <c r="A14" s="16"/>
      <c r="B14" s="1"/>
      <c r="C14" s="2"/>
      <c r="D14" s="14"/>
      <c r="E14" s="14"/>
      <c r="F14" s="3"/>
      <c r="G14" s="1"/>
      <c r="H14" s="3"/>
      <c r="I14" s="16"/>
      <c r="J14" s="16"/>
      <c r="K14" s="1"/>
      <c r="L14" s="2"/>
      <c r="M14" s="14"/>
      <c r="N14" s="14"/>
      <c r="O14" s="14"/>
      <c r="P14" s="19"/>
      <c r="Q14" s="20"/>
      <c r="R14" s="18"/>
      <c r="S14" s="2"/>
      <c r="T14" s="14"/>
      <c r="U14" s="14"/>
      <c r="V14" s="3"/>
      <c r="W14" s="1"/>
      <c r="X14" s="2"/>
      <c r="Y14" s="14"/>
      <c r="Z14" s="14"/>
      <c r="AA14" s="3"/>
      <c r="AB14" s="1"/>
      <c r="AC14" s="2"/>
      <c r="AD14" s="14"/>
      <c r="AE14" s="14"/>
      <c r="AF14" s="3"/>
    </row>
    <row r="15" spans="1:37" x14ac:dyDescent="0.25">
      <c r="A15" s="16"/>
      <c r="B15" s="1"/>
      <c r="C15" s="2"/>
      <c r="D15" s="14"/>
      <c r="E15" s="14"/>
      <c r="F15" s="3"/>
      <c r="G15" s="1"/>
      <c r="H15" s="3"/>
      <c r="I15" s="16"/>
      <c r="J15" s="16"/>
      <c r="K15" s="1"/>
      <c r="L15" s="2"/>
      <c r="M15" s="14"/>
      <c r="N15" s="14"/>
      <c r="O15" s="14"/>
      <c r="P15" s="19"/>
      <c r="Q15" s="20"/>
      <c r="R15" s="18"/>
      <c r="S15" s="2"/>
      <c r="T15" s="14"/>
      <c r="U15" s="14"/>
      <c r="V15" s="3"/>
      <c r="W15" s="1"/>
      <c r="X15" s="2"/>
      <c r="Y15" s="14"/>
      <c r="Z15" s="14"/>
      <c r="AA15" s="3"/>
      <c r="AB15" s="1"/>
      <c r="AC15" s="2"/>
      <c r="AD15" s="14"/>
      <c r="AE15" s="14"/>
      <c r="AF15" s="3"/>
    </row>
    <row r="16" spans="1:37" x14ac:dyDescent="0.25">
      <c r="A16" s="16"/>
      <c r="B16" s="1"/>
      <c r="C16" s="2"/>
      <c r="D16" s="14"/>
      <c r="E16" s="14"/>
      <c r="F16" s="3"/>
      <c r="G16" s="1"/>
      <c r="H16" s="3"/>
      <c r="I16" s="16"/>
      <c r="J16" s="16"/>
      <c r="K16" s="1"/>
      <c r="L16" s="2"/>
      <c r="M16" s="14"/>
      <c r="N16" s="14"/>
      <c r="O16" s="14"/>
      <c r="P16" s="19"/>
      <c r="Q16" s="20"/>
      <c r="R16" s="18"/>
      <c r="S16" s="2"/>
      <c r="T16" s="14"/>
      <c r="U16" s="14"/>
      <c r="V16" s="3"/>
      <c r="W16" s="1"/>
      <c r="X16" s="2"/>
      <c r="Y16" s="14"/>
      <c r="Z16" s="14"/>
      <c r="AA16" s="3"/>
      <c r="AB16" s="1"/>
      <c r="AC16" s="2"/>
      <c r="AD16" s="14"/>
      <c r="AE16" s="14"/>
      <c r="AF16" s="3"/>
    </row>
    <row r="17" spans="1:32" x14ac:dyDescent="0.25">
      <c r="A17" s="16"/>
      <c r="B17" s="1"/>
      <c r="C17" s="2"/>
      <c r="D17" s="14"/>
      <c r="E17" s="14"/>
      <c r="F17" s="3"/>
      <c r="G17" s="1"/>
      <c r="H17" s="3"/>
      <c r="I17" s="16"/>
      <c r="J17" s="16"/>
      <c r="K17" s="1"/>
      <c r="L17" s="2"/>
      <c r="M17" s="14"/>
      <c r="N17" s="14"/>
      <c r="O17" s="14"/>
      <c r="P17" s="19"/>
      <c r="Q17" s="20"/>
      <c r="R17" s="18"/>
      <c r="S17" s="2"/>
      <c r="T17" s="14"/>
      <c r="U17" s="14"/>
      <c r="V17" s="3"/>
      <c r="W17" s="1"/>
      <c r="X17" s="2"/>
      <c r="Y17" s="14"/>
      <c r="Z17" s="14"/>
      <c r="AA17" s="3"/>
      <c r="AB17" s="1"/>
      <c r="AC17" s="2"/>
      <c r="AD17" s="14"/>
      <c r="AE17" s="14"/>
      <c r="AF17" s="3"/>
    </row>
    <row r="18" spans="1:32" x14ac:dyDescent="0.25">
      <c r="A18" s="16"/>
      <c r="B18" s="1"/>
      <c r="C18" s="2"/>
      <c r="D18" s="14"/>
      <c r="E18" s="14"/>
      <c r="F18" s="3"/>
      <c r="G18" s="1"/>
      <c r="H18" s="3"/>
      <c r="I18" s="16"/>
      <c r="J18" s="16"/>
      <c r="K18" s="1"/>
      <c r="L18" s="2"/>
      <c r="M18" s="14"/>
      <c r="N18" s="14"/>
      <c r="O18" s="14"/>
      <c r="P18" s="19"/>
      <c r="Q18" s="20"/>
      <c r="R18" s="18"/>
      <c r="S18" s="2"/>
      <c r="T18" s="14"/>
      <c r="U18" s="14"/>
      <c r="V18" s="3"/>
      <c r="W18" s="1"/>
      <c r="X18" s="2"/>
      <c r="Y18" s="14"/>
      <c r="Z18" s="14"/>
      <c r="AA18" s="3"/>
      <c r="AB18" s="1"/>
      <c r="AC18" s="2"/>
      <c r="AD18" s="14"/>
      <c r="AE18" s="14"/>
      <c r="AF18" s="3"/>
    </row>
    <row r="19" spans="1:32" x14ac:dyDescent="0.25">
      <c r="A19" s="16"/>
      <c r="B19" s="1"/>
      <c r="C19" s="2"/>
      <c r="D19" s="14"/>
      <c r="E19" s="14"/>
      <c r="F19" s="3"/>
      <c r="G19" s="1"/>
      <c r="H19" s="3"/>
      <c r="I19" s="16"/>
      <c r="J19" s="16"/>
      <c r="K19" s="1"/>
      <c r="L19" s="2"/>
      <c r="M19" s="14"/>
      <c r="N19" s="14"/>
      <c r="O19" s="14"/>
      <c r="P19" s="19"/>
      <c r="Q19" s="20"/>
      <c r="R19" s="18"/>
      <c r="S19" s="2"/>
      <c r="T19" s="14"/>
      <c r="U19" s="14"/>
      <c r="V19" s="3"/>
      <c r="W19" s="1"/>
      <c r="X19" s="2"/>
      <c r="Y19" s="14"/>
      <c r="Z19" s="14"/>
      <c r="AA19" s="3"/>
      <c r="AB19" s="1"/>
      <c r="AC19" s="2"/>
      <c r="AD19" s="14"/>
      <c r="AE19" s="14"/>
      <c r="AF19" s="3"/>
    </row>
    <row r="20" spans="1:32" x14ac:dyDescent="0.25">
      <c r="A20" s="16"/>
      <c r="B20" s="1"/>
      <c r="C20" s="2"/>
      <c r="D20" s="14"/>
      <c r="E20" s="14"/>
      <c r="F20" s="3"/>
      <c r="G20" s="1"/>
      <c r="H20" s="3"/>
      <c r="I20" s="16"/>
      <c r="J20" s="16"/>
      <c r="K20" s="1"/>
      <c r="L20" s="2"/>
      <c r="M20" s="14"/>
      <c r="N20" s="14"/>
      <c r="O20" s="14"/>
      <c r="P20" s="19"/>
      <c r="Q20" s="20"/>
      <c r="R20" s="18"/>
      <c r="S20" s="2"/>
      <c r="T20" s="14"/>
      <c r="U20" s="14"/>
      <c r="V20" s="3"/>
      <c r="W20" s="1"/>
      <c r="X20" s="2"/>
      <c r="Y20" s="14"/>
      <c r="Z20" s="14"/>
      <c r="AA20" s="3"/>
      <c r="AB20" s="1"/>
      <c r="AC20" s="2"/>
      <c r="AD20" s="14"/>
      <c r="AE20" s="14"/>
      <c r="AF20" s="3"/>
    </row>
    <row r="21" spans="1:32" x14ac:dyDescent="0.25">
      <c r="A21" s="16"/>
      <c r="B21" s="1"/>
      <c r="C21" s="2"/>
      <c r="D21" s="14"/>
      <c r="E21" s="14"/>
      <c r="F21" s="3"/>
      <c r="G21" s="1"/>
      <c r="H21" s="3"/>
      <c r="I21" s="16"/>
      <c r="J21" s="16"/>
      <c r="K21" s="1"/>
      <c r="L21" s="2"/>
      <c r="M21" s="14"/>
      <c r="N21" s="14"/>
      <c r="O21" s="14"/>
      <c r="P21" s="19"/>
      <c r="Q21" s="20"/>
      <c r="R21" s="18"/>
      <c r="S21" s="2"/>
      <c r="T21" s="14"/>
      <c r="U21" s="14"/>
      <c r="V21" s="3"/>
      <c r="W21" s="1"/>
      <c r="X21" s="2"/>
      <c r="Y21" s="14"/>
      <c r="Z21" s="14"/>
      <c r="AA21" s="3"/>
      <c r="AB21" s="1"/>
      <c r="AC21" s="2"/>
      <c r="AD21" s="14"/>
      <c r="AE21" s="14"/>
      <c r="AF21" s="3"/>
    </row>
    <row r="22" spans="1:32" x14ac:dyDescent="0.25">
      <c r="A22" s="16"/>
      <c r="B22" s="1"/>
      <c r="C22" s="2"/>
      <c r="D22" s="14"/>
      <c r="E22" s="14"/>
      <c r="F22" s="3"/>
      <c r="G22" s="1"/>
      <c r="H22" s="3"/>
      <c r="I22" s="16"/>
      <c r="J22" s="16"/>
      <c r="K22" s="1"/>
      <c r="L22" s="2"/>
      <c r="M22" s="14"/>
      <c r="N22" s="14"/>
      <c r="O22" s="14"/>
      <c r="P22" s="19"/>
      <c r="Q22" s="20"/>
      <c r="R22" s="18"/>
      <c r="S22" s="2"/>
      <c r="T22" s="14"/>
      <c r="U22" s="14"/>
      <c r="V22" s="3"/>
      <c r="W22" s="1"/>
      <c r="X22" s="2"/>
      <c r="Y22" s="14"/>
      <c r="Z22" s="14"/>
      <c r="AA22" s="3"/>
      <c r="AB22" s="1"/>
      <c r="AC22" s="2"/>
      <c r="AD22" s="14"/>
      <c r="AE22" s="14"/>
      <c r="AF22" s="3"/>
    </row>
    <row r="23" spans="1:32" x14ac:dyDescent="0.25">
      <c r="A23" s="16"/>
      <c r="B23" s="1"/>
      <c r="C23" s="2"/>
      <c r="D23" s="14"/>
      <c r="E23" s="14"/>
      <c r="F23" s="3"/>
      <c r="G23" s="1"/>
      <c r="H23" s="3"/>
      <c r="I23" s="16"/>
      <c r="J23" s="16"/>
      <c r="K23" s="1"/>
      <c r="L23" s="2"/>
      <c r="M23" s="14"/>
      <c r="N23" s="14"/>
      <c r="O23" s="14"/>
      <c r="P23" s="19"/>
      <c r="Q23" s="20"/>
      <c r="R23" s="18"/>
      <c r="S23" s="2"/>
      <c r="T23" s="14"/>
      <c r="U23" s="14"/>
      <c r="V23" s="3"/>
      <c r="W23" s="1"/>
      <c r="X23" s="2"/>
      <c r="Y23" s="14"/>
      <c r="Z23" s="14"/>
      <c r="AA23" s="3"/>
      <c r="AB23" s="1"/>
      <c r="AC23" s="2"/>
      <c r="AD23" s="14"/>
      <c r="AE23" s="14"/>
      <c r="AF23" s="3"/>
    </row>
    <row r="24" spans="1:32" x14ac:dyDescent="0.25">
      <c r="A24" s="16"/>
      <c r="B24" s="1"/>
      <c r="C24" s="2"/>
      <c r="D24" s="14"/>
      <c r="E24" s="14"/>
      <c r="F24" s="3"/>
      <c r="G24" s="1"/>
      <c r="H24" s="3"/>
      <c r="I24" s="16"/>
      <c r="J24" s="16"/>
      <c r="K24" s="1"/>
      <c r="L24" s="2"/>
      <c r="M24" s="14"/>
      <c r="N24" s="14"/>
      <c r="O24" s="14"/>
      <c r="P24" s="19"/>
      <c r="Q24" s="20"/>
      <c r="R24" s="18"/>
      <c r="S24" s="2"/>
      <c r="T24" s="14"/>
      <c r="U24" s="14"/>
      <c r="V24" s="3"/>
      <c r="W24" s="1"/>
      <c r="X24" s="2"/>
      <c r="Y24" s="14"/>
      <c r="Z24" s="14"/>
      <c r="AA24" s="3"/>
      <c r="AB24" s="1"/>
      <c r="AC24" s="2"/>
      <c r="AD24" s="14"/>
      <c r="AE24" s="14"/>
      <c r="AF24" s="3"/>
    </row>
    <row r="25" spans="1:32" x14ac:dyDescent="0.25">
      <c r="A25" s="16"/>
      <c r="B25" s="1"/>
      <c r="C25" s="2"/>
      <c r="D25" s="14"/>
      <c r="E25" s="14"/>
      <c r="F25" s="3"/>
      <c r="G25" s="1"/>
      <c r="H25" s="3"/>
      <c r="I25" s="16"/>
      <c r="J25" s="16"/>
      <c r="K25" s="1"/>
      <c r="L25" s="2"/>
      <c r="M25" s="14"/>
      <c r="N25" s="14"/>
      <c r="O25" s="14"/>
      <c r="P25" s="19"/>
      <c r="Q25" s="20"/>
      <c r="R25" s="18"/>
      <c r="S25" s="2"/>
      <c r="T25" s="14"/>
      <c r="U25" s="14"/>
      <c r="V25" s="3"/>
      <c r="W25" s="1"/>
      <c r="X25" s="2"/>
      <c r="Y25" s="14"/>
      <c r="Z25" s="14"/>
      <c r="AA25" s="3"/>
      <c r="AB25" s="1"/>
      <c r="AC25" s="2"/>
      <c r="AD25" s="14"/>
      <c r="AE25" s="14"/>
      <c r="AF25" s="3"/>
    </row>
    <row r="26" spans="1:32" x14ac:dyDescent="0.25">
      <c r="A26" s="16"/>
      <c r="B26" s="1"/>
      <c r="C26" s="2"/>
      <c r="D26" s="14"/>
      <c r="E26" s="14"/>
      <c r="F26" s="3"/>
      <c r="G26" s="18"/>
      <c r="H26" s="3"/>
      <c r="I26" s="16"/>
      <c r="J26" s="16"/>
      <c r="K26" s="1"/>
      <c r="L26" s="2"/>
      <c r="M26" s="14"/>
      <c r="N26" s="14"/>
      <c r="O26" s="14"/>
      <c r="P26" s="19"/>
      <c r="Q26" s="20"/>
      <c r="R26" s="18"/>
      <c r="S26" s="2"/>
      <c r="T26" s="14"/>
      <c r="U26" s="14"/>
      <c r="V26" s="3"/>
      <c r="W26" s="1"/>
      <c r="X26" s="2"/>
      <c r="Y26" s="14"/>
      <c r="Z26" s="14"/>
      <c r="AA26" s="3"/>
      <c r="AB26" s="1"/>
      <c r="AC26" s="2"/>
      <c r="AD26" s="14"/>
      <c r="AE26" s="14"/>
      <c r="AF26" s="3"/>
    </row>
    <row r="27" spans="1:32" x14ac:dyDescent="0.25">
      <c r="A27" s="16"/>
      <c r="B27" s="1"/>
      <c r="C27" s="2"/>
      <c r="D27" s="2"/>
      <c r="E27" s="2"/>
      <c r="F27" s="3"/>
      <c r="G27" s="1"/>
      <c r="H27" s="3"/>
      <c r="I27" s="53"/>
      <c r="J27" s="48"/>
      <c r="K27" s="1"/>
      <c r="L27" s="2"/>
      <c r="M27" s="2"/>
      <c r="N27" s="2"/>
      <c r="O27" s="20"/>
      <c r="P27" s="19"/>
      <c r="Q27" s="20"/>
      <c r="R27" s="19"/>
      <c r="S27" s="2"/>
      <c r="T27" s="2"/>
      <c r="U27" s="2"/>
      <c r="V27" s="14"/>
      <c r="W27" s="1"/>
      <c r="X27" s="2"/>
      <c r="Y27" s="2"/>
      <c r="Z27" s="2"/>
      <c r="AA27" s="3"/>
      <c r="AB27" s="1"/>
      <c r="AC27" s="2"/>
      <c r="AD27" s="2"/>
      <c r="AE27" s="2"/>
      <c r="AF27" s="3"/>
    </row>
    <row r="28" spans="1:32" x14ac:dyDescent="0.25">
      <c r="A28" s="16"/>
      <c r="B28" s="1"/>
      <c r="C28" s="2"/>
      <c r="D28" s="2"/>
      <c r="E28" s="2"/>
      <c r="F28" s="3"/>
      <c r="G28" s="1"/>
      <c r="H28" s="3"/>
      <c r="I28" s="53"/>
      <c r="J28" s="48"/>
      <c r="K28" s="1"/>
      <c r="L28" s="2"/>
      <c r="M28" s="2"/>
      <c r="N28" s="2"/>
      <c r="O28" s="20"/>
      <c r="P28" s="19"/>
      <c r="Q28" s="20"/>
      <c r="R28" s="19"/>
      <c r="S28" s="2"/>
      <c r="T28" s="2"/>
      <c r="U28" s="2"/>
      <c r="V28" s="14"/>
      <c r="W28" s="1"/>
      <c r="X28" s="2"/>
      <c r="Y28" s="2"/>
      <c r="Z28" s="2"/>
      <c r="AA28" s="3"/>
      <c r="AB28" s="1"/>
      <c r="AC28" s="2"/>
      <c r="AD28" s="2"/>
      <c r="AE28" s="2"/>
      <c r="AF28" s="3"/>
    </row>
    <row r="29" spans="1:32" x14ac:dyDescent="0.25">
      <c r="A29" s="16"/>
      <c r="B29" s="1"/>
      <c r="C29" s="2"/>
      <c r="D29" s="2"/>
      <c r="E29" s="2"/>
      <c r="F29" s="3"/>
      <c r="G29" s="1"/>
      <c r="H29" s="3"/>
      <c r="I29" s="53"/>
      <c r="J29" s="48"/>
      <c r="K29" s="1"/>
      <c r="L29" s="2"/>
      <c r="M29" s="2"/>
      <c r="N29" s="2"/>
      <c r="O29" s="20"/>
      <c r="P29" s="19"/>
      <c r="Q29" s="20"/>
      <c r="R29" s="19"/>
      <c r="S29" s="2"/>
      <c r="T29" s="2"/>
      <c r="U29" s="2"/>
      <c r="V29" s="14"/>
      <c r="W29" s="1"/>
      <c r="X29" s="2"/>
      <c r="Y29" s="2"/>
      <c r="Z29" s="2"/>
      <c r="AA29" s="3"/>
      <c r="AB29" s="1"/>
      <c r="AC29" s="2"/>
      <c r="AD29" s="2"/>
      <c r="AE29" s="2"/>
      <c r="AF29" s="3"/>
    </row>
    <row r="30" spans="1:32" x14ac:dyDescent="0.25">
      <c r="A30" s="16"/>
      <c r="B30" s="1"/>
      <c r="C30" s="2"/>
      <c r="D30" s="2"/>
      <c r="E30" s="2"/>
      <c r="F30" s="3"/>
      <c r="G30" s="1"/>
      <c r="H30" s="3"/>
      <c r="I30" s="53"/>
      <c r="J30" s="48"/>
      <c r="K30" s="1"/>
      <c r="L30" s="2"/>
      <c r="M30" s="2"/>
      <c r="N30" s="2"/>
      <c r="O30" s="20"/>
      <c r="P30" s="19"/>
      <c r="Q30" s="20"/>
      <c r="R30" s="19"/>
      <c r="S30" s="2"/>
      <c r="T30" s="2"/>
      <c r="U30" s="2"/>
      <c r="V30" s="14"/>
      <c r="W30" s="1"/>
      <c r="X30" s="2"/>
      <c r="Y30" s="2"/>
      <c r="Z30" s="2"/>
      <c r="AA30" s="3"/>
      <c r="AB30" s="1"/>
      <c r="AC30" s="2"/>
      <c r="AD30" s="2"/>
      <c r="AE30" s="2"/>
      <c r="AF30" s="3"/>
    </row>
    <row r="31" spans="1:32" x14ac:dyDescent="0.25">
      <c r="A31" s="17"/>
      <c r="B31" s="4"/>
      <c r="C31" s="5"/>
      <c r="D31" s="5"/>
      <c r="E31" s="5"/>
      <c r="F31" s="6"/>
      <c r="G31" s="4"/>
      <c r="H31" s="6"/>
      <c r="I31" s="54"/>
      <c r="J31" s="55"/>
      <c r="K31" s="4"/>
      <c r="L31" s="5"/>
      <c r="M31" s="5"/>
      <c r="N31" s="5"/>
      <c r="O31" s="22"/>
      <c r="P31" s="21"/>
      <c r="Q31" s="22"/>
      <c r="R31" s="21"/>
      <c r="S31" s="5"/>
      <c r="T31" s="5"/>
      <c r="U31" s="5"/>
      <c r="V31" s="15"/>
      <c r="W31" s="4"/>
      <c r="X31" s="5"/>
      <c r="Y31" s="5"/>
      <c r="Z31" s="5"/>
      <c r="AA31" s="6"/>
      <c r="AB31" s="4"/>
      <c r="AC31" s="5"/>
      <c r="AD31" s="5"/>
      <c r="AE31" s="5"/>
      <c r="AF31" s="6"/>
    </row>
  </sheetData>
  <mergeCells count="13">
    <mergeCell ref="AE2:AF2"/>
    <mergeCell ref="AB1:AF1"/>
    <mergeCell ref="B1:F1"/>
    <mergeCell ref="E2:F2"/>
    <mergeCell ref="K1:O1"/>
    <mergeCell ref="N2:O2"/>
    <mergeCell ref="I1:J1"/>
    <mergeCell ref="I2:J2"/>
    <mergeCell ref="R1:V1"/>
    <mergeCell ref="U2:V2"/>
    <mergeCell ref="Z2:AA2"/>
    <mergeCell ref="W1:AA1"/>
    <mergeCell ref="G1:H1"/>
  </mergeCells>
  <conditionalFormatting sqref="A4">
    <cfRule type="expression" dxfId="2" priority="5">
      <formula>ISBLANK(A7)</formula>
    </cfRule>
  </conditionalFormatting>
  <conditionalFormatting sqref="A3">
    <cfRule type="expression" dxfId="1" priority="2">
      <formula>ISBLANK(A5)</formula>
    </cfRule>
  </conditionalFormatting>
  <conditionalFormatting sqref="A2">
    <cfRule type="expression" dxfId="0" priority="1">
      <formula>ISBLANK(A4)</formula>
    </cfRule>
  </conditionalFormatting>
  <pageMargins left="0.7" right="0.7" top="0.78740157499999996" bottom="0.78740157499999996" header="0.3" footer="0.3"/>
  <pageSetup paperSize="9" scale="4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16" sqref="A16"/>
    </sheetView>
  </sheetViews>
  <sheetFormatPr baseColWidth="10" defaultRowHeight="15" x14ac:dyDescent="0.25"/>
  <cols>
    <col min="1" max="1" width="41.28515625" customWidth="1"/>
    <col min="3" max="3" width="4.85546875" bestFit="1" customWidth="1"/>
    <col min="5" max="5" width="4.85546875" bestFit="1" customWidth="1"/>
    <col min="7" max="7" width="4.85546875" bestFit="1" customWidth="1"/>
    <col min="9" max="9" width="4.85546875" bestFit="1" customWidth="1"/>
    <col min="11" max="11" width="4.85546875" bestFit="1" customWidth="1"/>
    <col min="13" max="13" width="4.85546875" bestFit="1" customWidth="1"/>
  </cols>
  <sheetData>
    <row r="1" spans="1:13" x14ac:dyDescent="0.25">
      <c r="A1" s="7">
        <f ca="1">TODAY()</f>
        <v>44405</v>
      </c>
    </row>
    <row r="2" spans="1:13" ht="15.75" hidden="1" customHeight="1" thickBot="1" x14ac:dyDescent="0.3"/>
    <row r="3" spans="1:13" ht="15" hidden="1" customHeight="1" x14ac:dyDescent="0.25">
      <c r="A3" s="13" t="s">
        <v>6</v>
      </c>
      <c r="B3" s="119" t="s">
        <v>1</v>
      </c>
      <c r="C3" s="120"/>
      <c r="D3" s="119" t="s">
        <v>2</v>
      </c>
      <c r="E3" s="120"/>
      <c r="F3" s="119" t="s">
        <v>3</v>
      </c>
      <c r="G3" s="120"/>
      <c r="H3" s="119" t="s">
        <v>27</v>
      </c>
      <c r="I3" s="120"/>
      <c r="J3" s="119" t="s">
        <v>28</v>
      </c>
      <c r="K3" s="120"/>
      <c r="L3" s="119" t="s">
        <v>29</v>
      </c>
      <c r="M3" s="120"/>
    </row>
    <row r="4" spans="1:13" ht="15.75" hidden="1" customHeight="1" thickBot="1" x14ac:dyDescent="0.3">
      <c r="A4" s="8"/>
      <c r="B4" s="9" t="s">
        <v>4</v>
      </c>
      <c r="C4" s="10" t="s">
        <v>5</v>
      </c>
      <c r="D4" s="9" t="s">
        <v>4</v>
      </c>
      <c r="E4" s="10" t="s">
        <v>5</v>
      </c>
      <c r="F4" s="9" t="s">
        <v>4</v>
      </c>
      <c r="G4" s="10" t="s">
        <v>5</v>
      </c>
      <c r="H4" s="9" t="s">
        <v>4</v>
      </c>
      <c r="I4" s="10" t="s">
        <v>5</v>
      </c>
      <c r="J4" s="9" t="s">
        <v>4</v>
      </c>
      <c r="K4" s="10" t="s">
        <v>5</v>
      </c>
      <c r="L4" s="9" t="s">
        <v>4</v>
      </c>
      <c r="M4" s="10" t="s">
        <v>5</v>
      </c>
    </row>
    <row r="5" spans="1:13" ht="15" hidden="1" customHeight="1" x14ac:dyDescent="0.25">
      <c r="A5" s="11" t="s">
        <v>7</v>
      </c>
      <c r="B5" s="57" t="str">
        <f ca="1">IF(C5&gt;0,ROUNDDOWN(SUM(OFFSET(Start1,0,1,AnzSuS,1))/C5,1),"")</f>
        <v/>
      </c>
      <c r="C5" s="11">
        <f ca="1">COUNT(OFFSET(Start1,0,1,AnzSuS,1))</f>
        <v>0</v>
      </c>
      <c r="D5" s="57" t="str">
        <f ca="1">IF(C5&gt;0,ROUNDDOWN(SUM(OFFSET(Start1,0,2,AnzSuS,1))/E5,1),"")</f>
        <v/>
      </c>
      <c r="E5" s="11">
        <f ca="1">COUNT(OFFSET(Start1,0,2,AnzSuS,1))</f>
        <v>0</v>
      </c>
      <c r="F5" s="62" t="str">
        <f ca="1">IF(C5&gt;0,ROUNDDOWN(SUM(OFFSET(Start1,0,3,AnzSuS,1))/E5,1),"")</f>
        <v/>
      </c>
      <c r="G5" s="11">
        <f ca="1">COUNT(OFFSET(Start1,0,3,AnzSuS,1))</f>
        <v>0</v>
      </c>
      <c r="H5" s="62" t="e">
        <f ca="1">IF(I5&gt;0,ROUNDDOWN(SUMIF(OFFSET(Start1,0,4,AnzSuS),"F",OFFSET(Start1,0,5,AnzSuS))/I5,1),"")</f>
        <v>#REF!</v>
      </c>
      <c r="I5" s="11" t="e">
        <f ca="1">COUNTIFS(OFFSET(Start1,0,4,AnzSuS),"F")</f>
        <v>#REF!</v>
      </c>
      <c r="J5" s="62" t="e">
        <f ca="1">IF(K5&gt;0,ROUNDDOWN(SUMIF(OFFSET(Start1,0,4,AnzSuS),"AES",OFFSET(Start1,0,5,AnzSuS))/K5,1),"")</f>
        <v>#REF!</v>
      </c>
      <c r="K5" s="11" t="e">
        <f ca="1">COUNTIFS(OFFSET(Start1,0,4,AnzSuS),"AES")</f>
        <v>#REF!</v>
      </c>
      <c r="L5" s="62" t="e">
        <f ca="1">IF(M5&gt;0,ROUNDDOWN(SUMIF(OFFSET(Start1,0,4,AnzSuS),"T",OFFSET(Start1,0,5,AnzSuS))/M5,1),"")</f>
        <v>#REF!</v>
      </c>
      <c r="M5" s="11" t="e">
        <f ca="1">COUNTIFS(OFFSET(Start1,0,4,AnzSuS),"T")</f>
        <v>#REF!</v>
      </c>
    </row>
    <row r="6" spans="1:13" ht="15" hidden="1" customHeight="1" x14ac:dyDescent="0.25">
      <c r="A6" s="23" t="s">
        <v>13</v>
      </c>
      <c r="B6" s="58"/>
      <c r="C6" s="24"/>
      <c r="D6" s="58"/>
      <c r="E6" s="24"/>
      <c r="F6" s="63" t="str">
        <f ca="1">IF(C5&gt;0,ROUNDDOWN(SUM(OFFSET(Start1,0,6,AnzSuS,1))/E5,1),"")</f>
        <v/>
      </c>
      <c r="G6" s="23">
        <f ca="1">COUNT(OFFSET(Start1,0,6,AnzSuS,1))</f>
        <v>0</v>
      </c>
      <c r="H6" s="64"/>
      <c r="I6" s="24"/>
      <c r="J6" s="64"/>
      <c r="K6" s="24"/>
      <c r="L6" s="64"/>
      <c r="M6" s="24"/>
    </row>
    <row r="7" spans="1:13" ht="15" hidden="1" customHeight="1" x14ac:dyDescent="0.25">
      <c r="A7" s="23" t="s">
        <v>14</v>
      </c>
      <c r="B7" s="58"/>
      <c r="C7" s="24"/>
      <c r="D7" s="58"/>
      <c r="E7" s="24"/>
      <c r="F7" s="64"/>
      <c r="G7" s="24"/>
      <c r="H7" s="63" t="str">
        <f ca="1">IF(I7&gt;0,ROUNDDOWN(SUM(OFFSET(Start1,0,7,AnzSuS,1))/I7,1),"")</f>
        <v/>
      </c>
      <c r="I7" s="23">
        <f ca="1">COUNT(OFFSET(Start1,0,7,AnzSuS,1))</f>
        <v>0</v>
      </c>
      <c r="J7" s="64"/>
      <c r="K7" s="24"/>
      <c r="L7" s="64"/>
      <c r="M7" s="24"/>
    </row>
    <row r="8" spans="1:13" ht="15" hidden="1" customHeight="1" x14ac:dyDescent="0.25">
      <c r="A8" s="23" t="s">
        <v>15</v>
      </c>
      <c r="B8" s="58"/>
      <c r="C8" s="24"/>
      <c r="D8" s="58"/>
      <c r="E8" s="24"/>
      <c r="F8" s="64"/>
      <c r="G8" s="24"/>
      <c r="H8" s="64"/>
      <c r="I8" s="24"/>
      <c r="J8" s="63" t="e">
        <f ca="1">IF(K8&gt;0,ROUNDDOWN(SUMIF(OFFSET(Start1,0,8,AnzSuS),"AES",OFFSET(Start1,0,9,AnzSuS))/K8,1),"")</f>
        <v>#REF!</v>
      </c>
      <c r="K8" s="23" t="e">
        <f ca="1">COUNTIFS(OFFSET(Start1,0,8,AnzSuS),"AES")</f>
        <v>#REF!</v>
      </c>
      <c r="L8" s="63" t="e">
        <f ca="1">IF(M8&gt;0,ROUNDDOWN(SUMIF(OFFSET(Start1,0,8,AnzSuS),"T",OFFSET(Start1,0,9,AnzSuS))/M8,1),"")</f>
        <v>#REF!</v>
      </c>
      <c r="M8" s="23" t="e">
        <f ca="1">COUNTIFS(OFFSET(Start1,0,8,AnzSuS),"T")</f>
        <v>#REF!</v>
      </c>
    </row>
    <row r="9" spans="1:13" ht="15" hidden="1" customHeight="1" x14ac:dyDescent="0.25">
      <c r="A9" s="12" t="s">
        <v>16</v>
      </c>
      <c r="B9" s="59" t="str">
        <f ca="1">IF(C9&gt;0,ROUNDDOWN(SUM(OFFSET(Start1,0,10,AnzSuS,1))/C9,1),"")</f>
        <v/>
      </c>
      <c r="C9" s="12">
        <f ca="1">COUNT(OFFSET(Start1,0,10,AnzSuS,1))</f>
        <v>0</v>
      </c>
      <c r="D9" s="59" t="str">
        <f ca="1">IF(C9&gt;0,ROUNDDOWN(SUM(OFFSET(Start1,0,11,AnzSuS,1))/E9,1),"")</f>
        <v/>
      </c>
      <c r="E9" s="12">
        <f ca="1">COUNT(OFFSET(Start1,0,11,AnzSuS,1))</f>
        <v>0</v>
      </c>
      <c r="F9" s="65" t="str">
        <f ca="1">IF(E9&gt;0,ROUNDDOWN(SUM(OFFSET(Start1,0,12,AnzSuS,1))/G9,1),"")</f>
        <v/>
      </c>
      <c r="G9" s="12">
        <f ca="1">COUNT(OFFSET(Start1,0,12,AnzSuS,1))</f>
        <v>0</v>
      </c>
      <c r="H9" s="65" t="e">
        <f ca="1">IF(I9&gt;0,ROUNDDOWN(SUMIF(OFFSET(Start1,0,13,AnzSuS),"F",OFFSET(Start1,0,14,AnzSuS))/I9,1),"")</f>
        <v>#REF!</v>
      </c>
      <c r="I9" s="12" t="e">
        <f ca="1">COUNTIFS(OFFSET(Start1,0,13,AnzSuS),"F")</f>
        <v>#REF!</v>
      </c>
      <c r="J9" s="65" t="e">
        <f ca="1">IF(K9&gt;0,ROUNDDOWN(SUMIF(OFFSET(Start1,0,13,AnzSuS),"AES",OFFSET(Start1,0,14,AnzSuS))/K9,1),"")</f>
        <v>#REF!</v>
      </c>
      <c r="K9" s="12" t="e">
        <f ca="1">COUNTIFS(OFFSET(Start1,0,13,AnzSuS),"AES")</f>
        <v>#REF!</v>
      </c>
      <c r="L9" s="65" t="e">
        <f ca="1">IF(M9&gt;0,ROUNDDOWN(SUMIF(OFFSET(Start1,0,13,AnzSuS),"T",OFFSET(Start1,0,14,AnzSuS))/M9,1),"")</f>
        <v>#REF!</v>
      </c>
      <c r="M9" s="12" t="e">
        <f ca="1">COUNTIFS(OFFSET(Start1,0,13,AnzSuS),"T")</f>
        <v>#REF!</v>
      </c>
    </row>
    <row r="10" spans="1:13" ht="15" hidden="1" customHeight="1" x14ac:dyDescent="0.25">
      <c r="A10" s="12" t="s">
        <v>17</v>
      </c>
      <c r="B10" s="59" t="str">
        <f ca="1">IF(C10&gt;0,ROUNDDOWN(SUM(OFFSET(Start1,0,15,AnzSuS,1))/C10,1),"")</f>
        <v/>
      </c>
      <c r="C10" s="12">
        <f ca="1">COUNT(OFFSET(Start1,0,15,AnzSuS,1))</f>
        <v>0</v>
      </c>
      <c r="D10" s="59" t="str">
        <f ca="1">IF(E10&gt;0,ROUNDDOWN(SUM(OFFSET(Start1,0,16,AnzSuS,1))/E10,1),"")</f>
        <v/>
      </c>
      <c r="E10" s="12">
        <f ca="1">COUNT(OFFSET(Start1,0,16,AnzSuS,1))</f>
        <v>0</v>
      </c>
      <c r="F10" s="66"/>
      <c r="G10" s="25"/>
      <c r="H10" s="66"/>
      <c r="I10" s="25"/>
      <c r="J10" s="66"/>
      <c r="K10" s="25"/>
      <c r="L10" s="66"/>
      <c r="M10" s="25"/>
    </row>
    <row r="11" spans="1:13" ht="15" hidden="1" customHeight="1" x14ac:dyDescent="0.25">
      <c r="A11" s="12" t="s">
        <v>18</v>
      </c>
      <c r="B11" s="59" t="str">
        <f ca="1">IF(C11&gt;0,ROUNDDOWN(SUM(OFFSET(Start1,0,17,AnzSuS,1))/C11,1),"")</f>
        <v/>
      </c>
      <c r="C11" s="12">
        <f ca="1">COUNT(OFFSET(Start1,0,17,AnzSuS,1))</f>
        <v>0</v>
      </c>
      <c r="D11" s="59" t="str">
        <f ca="1">IF(E11&gt;0,ROUNDDOWN(SUM(OFFSET(Start1,0,18,AnzSuS,1))/E11,1),"")</f>
        <v/>
      </c>
      <c r="E11" s="12">
        <f ca="1">COUNT(OFFSET(Start1,0,18,AnzSuS,1))</f>
        <v>0</v>
      </c>
      <c r="F11" s="65" t="str">
        <f ca="1">IF(G11&gt;0,ROUNDDOWN(SUM(OFFSET(Start1,0,19,AnzSuS,1))/G11,1),"")</f>
        <v/>
      </c>
      <c r="G11" s="12">
        <f ca="1">COUNT(OFFSET(Start1,0,19,AnzSuS,1))</f>
        <v>0</v>
      </c>
      <c r="H11" s="65" t="e">
        <f ca="1">IF(I11&gt;0,ROUNDDOWN(SUMIF(OFFSET(Start1,0,20,AnzSuS),"F",OFFSET(Start1,0,21,AnzSuS))/I11,1),"")</f>
        <v>#REF!</v>
      </c>
      <c r="I11" s="12" t="e">
        <f ca="1">COUNTIFS(OFFSET(Start1,0,20,AnzSuS),"F")</f>
        <v>#REF!</v>
      </c>
      <c r="J11" s="64"/>
      <c r="K11" s="24"/>
      <c r="L11" s="64"/>
      <c r="M11" s="24"/>
    </row>
    <row r="12" spans="1:13" ht="15" hidden="1" customHeight="1" x14ac:dyDescent="0.25">
      <c r="A12" s="12" t="s">
        <v>19</v>
      </c>
      <c r="B12" s="60" t="str">
        <f ca="1">IF(C12&gt;0,ROUNDDOWN(SUM(OFFSET(Start1,0,22,AnzSuS,1))/C12,1),"")</f>
        <v/>
      </c>
      <c r="C12" s="26">
        <f ca="1">COUNT(OFFSET(Start1,0,22,AnzSuS,1))</f>
        <v>0</v>
      </c>
      <c r="D12" s="60" t="str">
        <f ca="1">IF(E12&gt;0,ROUNDDOWN(SUM(OFFSET(Start1,0,23,AnzSuS,1))/E12,1),"")</f>
        <v/>
      </c>
      <c r="E12" s="26">
        <f ca="1">COUNT(OFFSET(Start1,0,23,AnzSuS,1))</f>
        <v>0</v>
      </c>
      <c r="F12" s="65" t="str">
        <f ca="1">IF(G12&gt;0,ROUNDDOWN(SUM(OFFSET(Start1,0,24,AnzSuS,1))/G12,1),"")</f>
        <v/>
      </c>
      <c r="G12" s="12">
        <f ca="1">COUNT(OFFSET(Start1,0,24,AnzSuS,1))</f>
        <v>0</v>
      </c>
      <c r="H12" s="65" t="e">
        <f ca="1">IF(I12&gt;0,ROUNDDOWN(SUMIF(OFFSET(Start1,0,25,AnzSuS),"F",OFFSET(Start1,0,26,AnzSuS))/I12,1),"")</f>
        <v>#REF!</v>
      </c>
      <c r="I12" s="12" t="e">
        <f ca="1">COUNTIFS(OFFSET(Start1,0,25,AnzSuS),"F")</f>
        <v>#REF!</v>
      </c>
      <c r="J12" s="65" t="e">
        <f ca="1">IF(K12&gt;0,ROUNDDOWN(SUMIF(OFFSET(Start1,0,25,AnzSuS),"AES",OFFSET(Start1,0,26,AnzSuS))/K12,1),"")</f>
        <v>#REF!</v>
      </c>
      <c r="K12" s="12" t="e">
        <f ca="1">COUNTIFS(OFFSET(Start1,0,25,AnzSuS),"AES")</f>
        <v>#REF!</v>
      </c>
      <c r="L12" s="65" t="e">
        <f ca="1">IF(M12&gt;0,ROUNDDOWN(SUMIF(OFFSET(Start1,0,25,AnzSuS),"T",OFFSET(Start1,0,26,AnzSuS))/M12,1),"")</f>
        <v>#REF!</v>
      </c>
      <c r="M12" s="12" t="e">
        <f ca="1">COUNTIFS(OFFSET(Start1,0,25,AnzSuS),"T")</f>
        <v>#REF!</v>
      </c>
    </row>
    <row r="13" spans="1:13" ht="15.75" hidden="1" customHeight="1" thickBot="1" x14ac:dyDescent="0.3">
      <c r="A13" s="27" t="s">
        <v>20</v>
      </c>
      <c r="B13" s="61" t="str">
        <f ca="1">IF(C13&gt;0,ROUNDDOWN(SUM(OFFSET(Start1,0,27,AnzSuS,1))/C13,1),"")</f>
        <v/>
      </c>
      <c r="C13" s="27">
        <f ca="1">COUNT(OFFSET(Start1,0,27,AnzSuS,1))</f>
        <v>0</v>
      </c>
      <c r="D13" s="61" t="str">
        <f ca="1">IF(E13&gt;0,ROUNDDOWN(SUM(OFFSET(Start1,0,28,AnzSuS,1))/E13,1),"")</f>
        <v/>
      </c>
      <c r="E13" s="27">
        <f ca="1">COUNT(OFFSET(Start1,0,28,AnzSuS,1))</f>
        <v>0</v>
      </c>
      <c r="F13" s="67" t="str">
        <f ca="1">IF(G13&gt;0,ROUNDDOWN(SUM(OFFSET(Start1,0,29,AnzSuS,1))/G13,1),"")</f>
        <v/>
      </c>
      <c r="G13" s="27">
        <f ca="1">COUNT(OFFSET(Start1,0,29,AnzSuS,1))</f>
        <v>0</v>
      </c>
      <c r="H13" s="67" t="e">
        <f ca="1">IF(I13&gt;0,ROUNDDOWN(SUMIF(OFFSET(Start1,0,30,AnzSuS),"F",OFFSET(Start1,0,31,AnzSuS))/I13,1),"")</f>
        <v>#REF!</v>
      </c>
      <c r="I13" s="27" t="e">
        <f ca="1">COUNTIFS(OFFSET(Start1,0,30,AnzSuS),"F")</f>
        <v>#REF!</v>
      </c>
      <c r="J13" s="68" t="e">
        <f ca="1">IF(K13&gt;0,ROUNDDOWN(SUMIF(OFFSET(Start1,0,30,AnzSuS),"AES",OFFSET(Start1,0,31,AnzSuS))/K13,1),"")</f>
        <v>#REF!</v>
      </c>
      <c r="K13" s="56" t="e">
        <f ca="1">COUNTIFS(OFFSET(Start1,0,30,AnzSuS),"AES")</f>
        <v>#REF!</v>
      </c>
      <c r="L13" s="69" t="e">
        <f ca="1">IF(M13&gt;0,ROUNDDOWN(SUMIF(OFFSET(Start1,0,30,AnzSuS),"T",OFFSET(Start1,0,31,AnzSuS))/M13,1),"")</f>
        <v>#REF!</v>
      </c>
      <c r="M13" s="56" t="e">
        <f ca="1">COUNTIFS(OFFSET(Start1,0,30,AnzSuS),"T")</f>
        <v>#REF!</v>
      </c>
    </row>
    <row r="14" spans="1:13" ht="15.75" hidden="1" customHeight="1" thickTop="1" x14ac:dyDescent="0.25">
      <c r="A14" s="28"/>
      <c r="B14" s="28"/>
      <c r="C14" s="28"/>
      <c r="D14" s="28"/>
      <c r="E14" s="28"/>
      <c r="F14" s="28"/>
      <c r="G14" s="28"/>
      <c r="H14" s="28"/>
      <c r="I14" s="28"/>
    </row>
    <row r="15" spans="1:13" x14ac:dyDescent="0.25">
      <c r="A15" s="87"/>
      <c r="B15" s="87"/>
      <c r="C15" s="87"/>
      <c r="D15" s="87"/>
      <c r="E15" s="87"/>
      <c r="F15" s="87"/>
      <c r="G15" s="87"/>
      <c r="H15" s="87"/>
      <c r="I15" s="87"/>
    </row>
    <row r="16" spans="1:13" ht="15.75" thickBot="1" x14ac:dyDescent="0.3">
      <c r="A16" s="86"/>
    </row>
    <row r="17" spans="1:13" x14ac:dyDescent="0.25">
      <c r="A17" s="13" t="s">
        <v>6</v>
      </c>
      <c r="B17" s="119" t="s">
        <v>1</v>
      </c>
      <c r="C17" s="120"/>
      <c r="D17" s="119" t="s">
        <v>2</v>
      </c>
      <c r="E17" s="120"/>
      <c r="F17" s="119" t="s">
        <v>3</v>
      </c>
      <c r="G17" s="120"/>
      <c r="H17" s="119" t="s">
        <v>27</v>
      </c>
      <c r="I17" s="120"/>
      <c r="J17" s="119" t="s">
        <v>28</v>
      </c>
      <c r="K17" s="120"/>
      <c r="L17" s="119" t="s">
        <v>29</v>
      </c>
      <c r="M17" s="120"/>
    </row>
    <row r="18" spans="1:13" ht="15.75" thickBot="1" x14ac:dyDescent="0.3">
      <c r="A18" s="8"/>
      <c r="B18" s="9" t="s">
        <v>4</v>
      </c>
      <c r="C18" s="10" t="s">
        <v>5</v>
      </c>
      <c r="D18" s="9" t="s">
        <v>4</v>
      </c>
      <c r="E18" s="10" t="s">
        <v>5</v>
      </c>
      <c r="F18" s="9" t="s">
        <v>4</v>
      </c>
      <c r="G18" s="10" t="s">
        <v>5</v>
      </c>
      <c r="H18" s="9" t="s">
        <v>4</v>
      </c>
      <c r="I18" s="10" t="s">
        <v>5</v>
      </c>
      <c r="J18" s="9" t="s">
        <v>4</v>
      </c>
      <c r="K18" s="10" t="s">
        <v>5</v>
      </c>
      <c r="L18" s="9" t="s">
        <v>4</v>
      </c>
      <c r="M18" s="10" t="s">
        <v>5</v>
      </c>
    </row>
    <row r="19" spans="1:13" x14ac:dyDescent="0.25">
      <c r="A19" s="79" t="s">
        <v>61</v>
      </c>
      <c r="B19" s="71">
        <f ca="1">C21</f>
        <v>0</v>
      </c>
      <c r="C19" s="72"/>
      <c r="D19" s="71">
        <f ca="1">E21</f>
        <v>0</v>
      </c>
      <c r="E19" s="72"/>
      <c r="F19" s="71">
        <f ca="1">G21</f>
        <v>0</v>
      </c>
      <c r="G19" s="72"/>
      <c r="H19" s="71" t="e">
        <f ca="1">I21</f>
        <v>#REF!</v>
      </c>
      <c r="I19" s="72"/>
      <c r="J19" s="71" t="e">
        <f ca="1">K21</f>
        <v>#REF!</v>
      </c>
      <c r="K19" s="72"/>
      <c r="L19" s="71" t="e">
        <f ca="1">M21</f>
        <v>#REF!</v>
      </c>
      <c r="M19" s="72"/>
    </row>
    <row r="20" spans="1:13" x14ac:dyDescent="0.25">
      <c r="A20" s="80" t="s">
        <v>62</v>
      </c>
      <c r="B20" s="70" t="str">
        <f ca="1">IF(C20&gt;0,ROUNDDOWN(SUM(OFFSET(Start1,0,1,AnzSuS,1))/C20,1),"")</f>
        <v/>
      </c>
      <c r="C20" s="23">
        <f ca="1">COUNT(OFFSET(Start1,0,1,AnzSuS,1))</f>
        <v>0</v>
      </c>
      <c r="D20" s="70" t="str">
        <f ca="1">IF(C20&gt;0,ROUNDDOWN(SUM(OFFSET(Start1,0,2,AnzSuS,1))/E20,1),"")</f>
        <v/>
      </c>
      <c r="E20" s="23">
        <f ca="1">COUNT(OFFSET(Start1,0,2,AnzSuS,1))</f>
        <v>0</v>
      </c>
      <c r="F20" s="63" t="str">
        <f ca="1">IF(C20&gt;0,ROUNDDOWN(SUM(OFFSET(Start1,0,3,AnzSuS,1))/E20,1),"")</f>
        <v/>
      </c>
      <c r="G20" s="23">
        <f ca="1">COUNT(OFFSET(Start1,0,3,AnzSuS,1))</f>
        <v>0</v>
      </c>
      <c r="H20" s="63" t="e">
        <f ca="1">IF(I20&gt;0,ROUNDDOWN(SUMIF(OFFSET(Start1,0,4,AnzSuS),"F",OFFSET(Start1,0,5,AnzSuS))/I20,1),"")</f>
        <v>#REF!</v>
      </c>
      <c r="I20" s="23" t="e">
        <f ca="1">COUNTIFS(OFFSET(Start1,0,4,AnzSuS),"F")</f>
        <v>#REF!</v>
      </c>
      <c r="J20" s="63" t="e">
        <f ca="1">IF(K20&gt;0,ROUNDDOWN(SUMIF(OFFSET(Start1,0,4,AnzSuS),"AES",OFFSET(Start1,0,5,AnzSuS))/K20,1),"")</f>
        <v>#REF!</v>
      </c>
      <c r="K20" s="23" t="e">
        <f ca="1">COUNTIFS(OFFSET(Start1,0,4,AnzSuS),"AES")</f>
        <v>#REF!</v>
      </c>
      <c r="L20" s="63" t="e">
        <f ca="1">IF(M20&gt;0,ROUNDDOWN(SUMIF(OFFSET(Start1,0,4,AnzSuS),"T",OFFSET(Start1,0,5,AnzSuS))/M20,1),"")</f>
        <v>#REF!</v>
      </c>
      <c r="M20" s="23" t="e">
        <f ca="1">COUNTIFS(OFFSET(Start1,0,4,AnzSuS),"T")</f>
        <v>#REF!</v>
      </c>
    </row>
    <row r="21" spans="1:13" x14ac:dyDescent="0.25">
      <c r="A21" s="80" t="s">
        <v>63</v>
      </c>
      <c r="B21" s="59" t="str">
        <f ca="1">IF(C21&gt;0,ROUNDDOWN(SUM(OFFSET(Start1,0,10,AnzSuS,1))/C21,1),"")</f>
        <v/>
      </c>
      <c r="C21" s="12">
        <f ca="1">COUNT(OFFSET(Start1,0,10,AnzSuS,1))</f>
        <v>0</v>
      </c>
      <c r="D21" s="59" t="str">
        <f ca="1">IF(C21&gt;0,ROUNDDOWN(SUM(OFFSET(Start1,0,11,AnzSuS,1))/E21,1),"")</f>
        <v/>
      </c>
      <c r="E21" s="12">
        <f ca="1">COUNT(OFFSET(Start1,0,11,AnzSuS,1))</f>
        <v>0</v>
      </c>
      <c r="F21" s="65" t="str">
        <f ca="1">IF(E21&gt;0,ROUNDDOWN(SUM(OFFSET(Start1,0,12,AnzSuS,1))/G21,1),"")</f>
        <v/>
      </c>
      <c r="G21" s="12">
        <f ca="1">COUNT(OFFSET(Start1,0,12,AnzSuS,1))</f>
        <v>0</v>
      </c>
      <c r="H21" s="65" t="e">
        <f ca="1">IF(I21&gt;0,ROUNDDOWN(SUMIF(OFFSET(Start1,0,13,AnzSuS),"F",OFFSET(Start1,0,14,AnzSuS))/I21,1),"")</f>
        <v>#REF!</v>
      </c>
      <c r="I21" s="12" t="e">
        <f ca="1">COUNTIFS(OFFSET(Start1,0,13,AnzSuS),"F")</f>
        <v>#REF!</v>
      </c>
      <c r="J21" s="65" t="e">
        <f ca="1">IF(K21&gt;0,ROUNDDOWN(SUMIF(OFFSET(Start1,0,13,AnzSuS),"AES",OFFSET(Start1,0,14,AnzSuS))/K21,1),"")</f>
        <v>#REF!</v>
      </c>
      <c r="K21" s="12" t="e">
        <f ca="1">COUNTIFS(OFFSET(Start1,0,13,AnzSuS),"AES")</f>
        <v>#REF!</v>
      </c>
      <c r="L21" s="65" t="e">
        <f ca="1">IF(M21&gt;0,ROUNDDOWN(SUMIF(OFFSET(Start1,0,13,AnzSuS),"T",OFFSET(Start1,0,14,AnzSuS))/M21,1),"")</f>
        <v>#REF!</v>
      </c>
      <c r="M21" s="12" t="e">
        <f ca="1">COUNTIFS(OFFSET(Start1,0,13,AnzSuS),"T")</f>
        <v>#REF!</v>
      </c>
    </row>
    <row r="22" spans="1:13" x14ac:dyDescent="0.25">
      <c r="A22" s="81" t="s">
        <v>64</v>
      </c>
      <c r="B22" s="58"/>
      <c r="C22" s="24"/>
      <c r="D22" s="58"/>
      <c r="E22" s="24"/>
      <c r="F22" s="63" t="str">
        <f ca="1">IF(C21&gt;0,ROUNDDOWN(SUM(OFFSET(Start1,0,6,AnzSuS,1))/E21,1),"")</f>
        <v/>
      </c>
      <c r="G22" s="23">
        <f ca="1">COUNT(OFFSET(Start1,0,6,AnzSuS,1))</f>
        <v>0</v>
      </c>
      <c r="H22" s="64"/>
      <c r="I22" s="24"/>
      <c r="J22" s="64"/>
      <c r="K22" s="24"/>
      <c r="L22" s="64"/>
      <c r="M22" s="24"/>
    </row>
    <row r="23" spans="1:13" x14ac:dyDescent="0.25">
      <c r="A23" s="81" t="s">
        <v>65</v>
      </c>
      <c r="B23" s="58"/>
      <c r="C23" s="24"/>
      <c r="D23" s="58"/>
      <c r="E23" s="24"/>
      <c r="F23" s="64"/>
      <c r="G23" s="24"/>
      <c r="H23" s="63" t="str">
        <f ca="1">IF(I23&gt;0,ROUNDDOWN(SUM(OFFSET(Start1,0,7,AnzSuS,1))/I23,1),"")</f>
        <v/>
      </c>
      <c r="I23" s="23">
        <f ca="1">COUNT(OFFSET(Start1,0,7,AnzSuS,1))</f>
        <v>0</v>
      </c>
      <c r="J23" s="64"/>
      <c r="K23" s="24"/>
      <c r="L23" s="64"/>
      <c r="M23" s="24"/>
    </row>
    <row r="24" spans="1:13" x14ac:dyDescent="0.25">
      <c r="A24" s="81" t="s">
        <v>66</v>
      </c>
      <c r="B24" s="58"/>
      <c r="C24" s="24"/>
      <c r="D24" s="58"/>
      <c r="E24" s="24"/>
      <c r="F24" s="64"/>
      <c r="G24" s="24"/>
      <c r="H24" s="64"/>
      <c r="I24" s="24"/>
      <c r="J24" s="63" t="e">
        <f ca="1">IF(K24&gt;0,ROUNDDOWN(SUMIF(OFFSET(Start1,0,8,AnzSuS),"AES",OFFSET(Start1,0,9,AnzSuS))/K24,1),"")</f>
        <v>#REF!</v>
      </c>
      <c r="K24" s="23" t="e">
        <f ca="1">COUNTIFS(OFFSET(Start1,0,8,AnzSuS),"AES")</f>
        <v>#REF!</v>
      </c>
      <c r="L24" s="63" t="e">
        <f ca="1">IF(M24&gt;0,ROUNDDOWN(SUMIF(OFFSET(Start1,0,8,AnzSuS),"T",OFFSET(Start1,0,9,AnzSuS))/M24,1),"")</f>
        <v>#REF!</v>
      </c>
      <c r="M24" s="23" t="e">
        <f ca="1">COUNTIFS(OFFSET(Start1,0,8,AnzSuS),"T")</f>
        <v>#REF!</v>
      </c>
    </row>
    <row r="25" spans="1:13" x14ac:dyDescent="0.25">
      <c r="A25" s="82" t="s">
        <v>67</v>
      </c>
      <c r="B25" s="84">
        <f ca="1">C26</f>
        <v>0</v>
      </c>
      <c r="C25" s="73"/>
      <c r="D25" s="85">
        <f ca="1">E26</f>
        <v>0</v>
      </c>
      <c r="E25" s="74"/>
      <c r="F25" s="75"/>
      <c r="G25" s="12"/>
      <c r="H25" s="75"/>
      <c r="I25" s="12"/>
      <c r="J25" s="75"/>
      <c r="K25" s="12"/>
      <c r="L25" s="75"/>
      <c r="M25" s="12"/>
    </row>
    <row r="26" spans="1:13" x14ac:dyDescent="0.25">
      <c r="A26" s="80" t="s">
        <v>17</v>
      </c>
      <c r="B26" s="59" t="str">
        <f ca="1">IF(C26&gt;0,ROUNDDOWN(SUM(OFFSET(Start1,0,15,AnzSuS,1))/C26,1),"")</f>
        <v/>
      </c>
      <c r="C26" s="12">
        <f ca="1">COUNT(OFFSET(Start1,0,15,AnzSuS,1))</f>
        <v>0</v>
      </c>
      <c r="D26" s="59" t="str">
        <f ca="1">IF(E26&gt;0,ROUNDDOWN(SUM(OFFSET(Start1,0,16,AnzSuS,1))/E26,1),"")</f>
        <v/>
      </c>
      <c r="E26" s="12">
        <f ca="1">COUNT(OFFSET(Start1,0,16,AnzSuS,1))</f>
        <v>0</v>
      </c>
      <c r="F26" s="66"/>
      <c r="G26" s="25"/>
      <c r="H26" s="66"/>
      <c r="I26" s="25"/>
      <c r="J26" s="66"/>
      <c r="K26" s="25"/>
      <c r="L26" s="66"/>
      <c r="M26" s="25"/>
    </row>
    <row r="27" spans="1:13" x14ac:dyDescent="0.25">
      <c r="A27" s="80" t="s">
        <v>18</v>
      </c>
      <c r="B27" s="59" t="str">
        <f ca="1">IF(C27&gt;0,ROUNDDOWN(SUM(OFFSET(Start1,0,17,AnzSuS,1))/C27,1),"")</f>
        <v/>
      </c>
      <c r="C27" s="12">
        <f ca="1">COUNT(OFFSET(Start1,0,17,AnzSuS,1))</f>
        <v>0</v>
      </c>
      <c r="D27" s="59" t="str">
        <f ca="1">IF(E27&gt;0,ROUNDDOWN(SUM(OFFSET(Start1,0,18,AnzSuS,1))/E27,1),"")</f>
        <v/>
      </c>
      <c r="E27" s="12">
        <f ca="1">COUNT(OFFSET(Start1,0,18,AnzSuS,1))</f>
        <v>0</v>
      </c>
      <c r="F27" s="65" t="str">
        <f ca="1">IF(G27&gt;0,ROUNDDOWN(SUM(OFFSET(Start1,0,19,AnzSuS,1))/G27,1),"")</f>
        <v/>
      </c>
      <c r="G27" s="12">
        <f ca="1">COUNT(OFFSET(Start1,0,19,AnzSuS,1))</f>
        <v>0</v>
      </c>
      <c r="H27" s="65" t="e">
        <f ca="1">IF(I27&gt;0,ROUNDDOWN(SUMIF(OFFSET(Start1,0,20,AnzSuS),"F",OFFSET(Start1,0,21,AnzSuS))/I27,1),"")</f>
        <v>#REF!</v>
      </c>
      <c r="I27" s="12" t="e">
        <f ca="1">COUNTIFS(OFFSET(Start1,0,20,AnzSuS),"F")</f>
        <v>#REF!</v>
      </c>
      <c r="J27" s="64"/>
      <c r="K27" s="24"/>
      <c r="L27" s="64"/>
      <c r="M27" s="24"/>
    </row>
    <row r="28" spans="1:13" x14ac:dyDescent="0.25">
      <c r="A28" s="80" t="s">
        <v>19</v>
      </c>
      <c r="B28" s="60" t="str">
        <f ca="1">IF(C28&gt;0,ROUNDDOWN(SUM(OFFSET(Start1,0,22,AnzSuS,1))/C28,1),"")</f>
        <v/>
      </c>
      <c r="C28" s="26">
        <f ca="1">COUNT(OFFSET(Start1,0,22,AnzSuS,1))</f>
        <v>0</v>
      </c>
      <c r="D28" s="60" t="str">
        <f ca="1">IF(E28&gt;0,ROUNDDOWN(SUM(OFFSET(Start1,0,23,AnzSuS,1))/E28,1),"")</f>
        <v/>
      </c>
      <c r="E28" s="26">
        <f ca="1">COUNT(OFFSET(Start1,0,23,AnzSuS,1))</f>
        <v>0</v>
      </c>
      <c r="F28" s="65" t="str">
        <f ca="1">IF(G28&gt;0,ROUNDDOWN(SUM(OFFSET(Start1,0,24,AnzSuS,1))/G28,1),"")</f>
        <v/>
      </c>
      <c r="G28" s="12">
        <f ca="1">COUNT(OFFSET(Start1,0,24,AnzSuS,1))</f>
        <v>0</v>
      </c>
      <c r="H28" s="65" t="e">
        <f ca="1">IF(I28&gt;0,ROUNDDOWN(SUMIF(OFFSET(Start1,0,25,AnzSuS),"F",OFFSET(Start1,0,26,AnzSuS))/I28,1),"")</f>
        <v>#REF!</v>
      </c>
      <c r="I28" s="12" t="e">
        <f ca="1">COUNTIFS(OFFSET(Start1,0,25,AnzSuS),"F")</f>
        <v>#REF!</v>
      </c>
      <c r="J28" s="65" t="e">
        <f ca="1">IF(K28&gt;0,ROUNDDOWN(SUMIF(OFFSET(Start1,0,25,AnzSuS),"AES",OFFSET(Start1,0,26,AnzSuS))/K28,1),"")</f>
        <v>#REF!</v>
      </c>
      <c r="K28" s="12" t="e">
        <f ca="1">COUNTIFS(OFFSET(Start1,0,25,AnzSuS),"AES")</f>
        <v>#REF!</v>
      </c>
      <c r="L28" s="65" t="e">
        <f ca="1">IF(M28&gt;0,ROUNDDOWN(SUMIF(OFFSET(Start1,0,25,AnzSuS),"T",OFFSET(Start1,0,26,AnzSuS))/M28,1),"")</f>
        <v>#REF!</v>
      </c>
      <c r="M28" s="12" t="e">
        <f ca="1">COUNTIFS(OFFSET(Start1,0,25,AnzSuS),"T")</f>
        <v>#REF!</v>
      </c>
    </row>
    <row r="29" spans="1:13" ht="15.75" thickBot="1" x14ac:dyDescent="0.3">
      <c r="A29" s="83" t="s">
        <v>20</v>
      </c>
      <c r="B29" s="76" t="str">
        <f ca="1">IF(C29&gt;0,ROUNDDOWN(SUM(OFFSET(Start1,0,27,AnzSuS,1))/C29,1),"")</f>
        <v/>
      </c>
      <c r="C29" s="77">
        <f ca="1">COUNT(OFFSET(Start1,0,27,AnzSuS,1))</f>
        <v>0</v>
      </c>
      <c r="D29" s="76" t="str">
        <f ca="1">IF(E29&gt;0,ROUNDDOWN(SUM(OFFSET(Start1,0,28,AnzSuS,1))/E29,1),"")</f>
        <v/>
      </c>
      <c r="E29" s="77">
        <f ca="1">COUNT(OFFSET(Start1,0,28,AnzSuS,1))</f>
        <v>0</v>
      </c>
      <c r="F29" s="78" t="str">
        <f ca="1">IF(G29&gt;0,ROUNDDOWN(SUM(OFFSET(Start1,0,29,AnzSuS,1))/G29,1),"")</f>
        <v/>
      </c>
      <c r="G29" s="77">
        <f ca="1">COUNT(OFFSET(Start1,0,29,AnzSuS,1))</f>
        <v>0</v>
      </c>
      <c r="H29" s="78" t="e">
        <f ca="1">IF(I29&gt;0,ROUNDDOWN(SUMIF(OFFSET(Start1,0,30,AnzSuS),"F",OFFSET(Start1,0,31,AnzSuS))/I29,1),"")</f>
        <v>#REF!</v>
      </c>
      <c r="I29" s="77" t="e">
        <f ca="1">COUNTIFS(OFFSET(Start1,0,30,AnzSuS),"F")</f>
        <v>#REF!</v>
      </c>
      <c r="J29" s="76" t="e">
        <f ca="1">IF(K29&gt;0,ROUNDDOWN(SUMIF(OFFSET(Start1,0,30,AnzSuS),"AES",OFFSET(Start1,0,31,AnzSuS))/K29,1),"")</f>
        <v>#REF!</v>
      </c>
      <c r="K29" s="77" t="e">
        <f ca="1">COUNTIFS(OFFSET(Start1,0,30,AnzSuS),"AES")</f>
        <v>#REF!</v>
      </c>
      <c r="L29" s="78" t="e">
        <f ca="1">IF(M29&gt;0,ROUNDDOWN(SUMIF(OFFSET(Start1,0,30,AnzSuS),"T",OFFSET(Start1,0,31,AnzSuS))/M29,1),"")</f>
        <v>#REF!</v>
      </c>
      <c r="M29" s="77" t="e">
        <f ca="1">COUNTIFS(OFFSET(Start1,0,30,AnzSuS),"T")</f>
        <v>#REF!</v>
      </c>
    </row>
  </sheetData>
  <mergeCells count="12">
    <mergeCell ref="L3:M3"/>
    <mergeCell ref="B3:C3"/>
    <mergeCell ref="D3:E3"/>
    <mergeCell ref="F3:G3"/>
    <mergeCell ref="H3:I3"/>
    <mergeCell ref="J3:K3"/>
    <mergeCell ref="L17:M17"/>
    <mergeCell ref="B17:C17"/>
    <mergeCell ref="D17:E17"/>
    <mergeCell ref="F17:G17"/>
    <mergeCell ref="H17:I17"/>
    <mergeCell ref="J17:K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Exportdaten</vt:lpstr>
      <vt:lpstr>Auswertung</vt:lpstr>
      <vt:lpstr>Start1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Breitmoser, Karl-Heinz</dc:creator>
  <cp:lastModifiedBy>Dieme, Christian (BITBW)</cp:lastModifiedBy>
  <cp:lastPrinted>2021-05-27T12:24:41Z</cp:lastPrinted>
  <dcterms:created xsi:type="dcterms:W3CDTF">2019-08-01T08:57:57Z</dcterms:created>
  <dcterms:modified xsi:type="dcterms:W3CDTF">2021-07-28T13:06:51Z</dcterms:modified>
</cp:coreProperties>
</file>